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6.SJEDNICA NO\"/>
    </mc:Choice>
  </mc:AlternateContent>
  <xr:revisionPtr revIDLastSave="0" documentId="13_ncr:1_{B425DDAA-3A5F-4D77-899A-DEFF2782C4EB}" xr6:coauthVersionLast="47" xr6:coauthVersionMax="47" xr10:uidLastSave="{00000000-0000-0000-0000-000000000000}"/>
  <bookViews>
    <workbookView xWindow="1770" yWindow="1770" windowWidth="21600" windowHeight="11430" activeTab="2" xr2:uid="{00000000-000D-0000-FFFF-FFFF00000000}"/>
  </bookViews>
  <sheets>
    <sheet name="PLAN S PROJEKCIJAMA" sheetId="4" r:id="rId1"/>
    <sheet name="List1" sheetId="5" r:id="rId2"/>
    <sheet name="List1 (2)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6" l="1"/>
  <c r="C17" i="6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E34" i="6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20" i="6"/>
  <c r="D10" i="6"/>
  <c r="E10" i="6" s="1"/>
  <c r="D11" i="6"/>
  <c r="E11" i="6" s="1"/>
  <c r="D13" i="6"/>
  <c r="E13" i="6" s="1"/>
  <c r="D14" i="6"/>
  <c r="E14" i="6" s="1"/>
  <c r="D15" i="6"/>
  <c r="E15" i="6" s="1"/>
  <c r="D16" i="6"/>
  <c r="E16" i="6" s="1"/>
  <c r="D9" i="6"/>
  <c r="E9" i="6" s="1"/>
  <c r="C4" i="5"/>
  <c r="E4" i="5"/>
  <c r="E11" i="5" s="1"/>
  <c r="C5" i="5"/>
  <c r="E8" i="5"/>
  <c r="D11" i="5"/>
  <c r="F11" i="5"/>
  <c r="F32" i="5"/>
  <c r="F34" i="5"/>
  <c r="F35" i="5"/>
  <c r="F36" i="5"/>
  <c r="F39" i="5"/>
  <c r="F60" i="5"/>
  <c r="G60" i="5" s="1"/>
  <c r="F65" i="5"/>
  <c r="F68" i="5"/>
  <c r="F76" i="5"/>
  <c r="C78" i="5"/>
  <c r="E78" i="5"/>
  <c r="G73" i="5"/>
  <c r="G72" i="5"/>
  <c r="G66" i="5"/>
  <c r="G64" i="5"/>
  <c r="G54" i="5"/>
  <c r="G52" i="5"/>
  <c r="G51" i="5"/>
  <c r="G49" i="5"/>
  <c r="G45" i="5"/>
  <c r="G39" i="5"/>
  <c r="G17" i="5"/>
  <c r="G16" i="5"/>
  <c r="G15" i="5"/>
  <c r="G14" i="5"/>
  <c r="G7" i="5"/>
  <c r="G5" i="5"/>
  <c r="G4" i="5"/>
  <c r="H83" i="4"/>
  <c r="H82" i="4"/>
  <c r="H77" i="4"/>
  <c r="H76" i="4"/>
  <c r="H70" i="4"/>
  <c r="H68" i="4"/>
  <c r="H64" i="4"/>
  <c r="H58" i="4"/>
  <c r="H56" i="4"/>
  <c r="H55" i="4"/>
  <c r="H53" i="4"/>
  <c r="H49" i="4"/>
  <c r="H43" i="4"/>
  <c r="H19" i="4"/>
  <c r="H18" i="4"/>
  <c r="H21" i="4"/>
  <c r="H20" i="4"/>
  <c r="H15" i="4"/>
  <c r="H11" i="4"/>
  <c r="H9" i="4"/>
  <c r="H8" i="4"/>
  <c r="G83" i="4"/>
  <c r="G82" i="4"/>
  <c r="G80" i="4"/>
  <c r="G72" i="4"/>
  <c r="G69" i="4"/>
  <c r="G64" i="4"/>
  <c r="G40" i="4"/>
  <c r="G43" i="4"/>
  <c r="G39" i="4"/>
  <c r="G38" i="4"/>
  <c r="G36" i="4"/>
  <c r="G15" i="4"/>
  <c r="F8" i="4"/>
  <c r="F12" i="4"/>
  <c r="F82" i="4"/>
  <c r="E15" i="4"/>
  <c r="C9" i="4"/>
  <c r="C8" i="4"/>
  <c r="D84" i="6" l="1"/>
  <c r="E84" i="6" s="1"/>
  <c r="E17" i="6"/>
  <c r="D17" i="6"/>
  <c r="E20" i="6"/>
  <c r="E79" i="5"/>
  <c r="C11" i="5"/>
  <c r="C79" i="5" s="1"/>
  <c r="F78" i="5"/>
  <c r="F79" i="5" s="1"/>
  <c r="G11" i="5"/>
  <c r="G78" i="5"/>
  <c r="G79" i="5" s="1"/>
  <c r="F15" i="4"/>
  <c r="F83" i="4" s="1"/>
  <c r="C15" i="4"/>
  <c r="D85" i="6" l="1"/>
  <c r="E85" i="6"/>
  <c r="C82" i="4"/>
  <c r="C83" i="4" l="1"/>
</calcChain>
</file>

<file path=xl/sharedStrings.xml><?xml version="1.0" encoding="utf-8"?>
<sst xmlns="http://schemas.openxmlformats.org/spreadsheetml/2006/main" count="276" uniqueCount="107">
  <si>
    <t>Konto</t>
  </si>
  <si>
    <t xml:space="preserve">Opis </t>
  </si>
  <si>
    <t>Prihodi od usluga (održavanje fontane i dr.)</t>
  </si>
  <si>
    <t>Prihodi od kavana-ugostiteljstvo</t>
  </si>
  <si>
    <t xml:space="preserve">Ostali poslovni prihodi </t>
  </si>
  <si>
    <t>Prihodi od naknadnih odobrenja- sniženja i popusta</t>
  </si>
  <si>
    <t>Prihodi od prodaje dugotrajne imovine</t>
  </si>
  <si>
    <t>UKUPNI PRIHODI</t>
  </si>
  <si>
    <t>Opis</t>
  </si>
  <si>
    <t>Materijal i roba za ugostiteljstvo</t>
  </si>
  <si>
    <t>Pomoćni materijal- wellnes</t>
  </si>
  <si>
    <t>Pomoćni materijal u ugostiteljstvu</t>
  </si>
  <si>
    <t>Radna obuća i odjeća</t>
  </si>
  <si>
    <t>Uredski potrošni materijal</t>
  </si>
  <si>
    <t>Materijal i sredstava za čišćenje i održavanje</t>
  </si>
  <si>
    <t>Trošak ukrasnog bilja</t>
  </si>
  <si>
    <t>Trošak ambalaže</t>
  </si>
  <si>
    <t>Ostali materijalni troškovi</t>
  </si>
  <si>
    <t>Troškovi otpisa sitnog inventara</t>
  </si>
  <si>
    <t>Potrošeni rezervni dijelovi za popravak vl. opreme</t>
  </si>
  <si>
    <t>Električna energija</t>
  </si>
  <si>
    <t>Benzin i gorivo za kosilicu</t>
  </si>
  <si>
    <t>Gorivo za dostavna vozila</t>
  </si>
  <si>
    <t>Plin, toplinska energija, briketi i dr.</t>
  </si>
  <si>
    <t>Poštanski troškovi i troškovi dostave</t>
  </si>
  <si>
    <t>Troškovi dostave</t>
  </si>
  <si>
    <t>Koncesija za vodu</t>
  </si>
  <si>
    <t>Grafičke usluge</t>
  </si>
  <si>
    <t>Usluge tekućeg održavanja</t>
  </si>
  <si>
    <t>Usluge čišćenja i pranja</t>
  </si>
  <si>
    <t>Usluge održavanja softvera</t>
  </si>
  <si>
    <t>Usluge održavanja vatrogasnog sustava</t>
  </si>
  <si>
    <t>Usluga zaštite na radu</t>
  </si>
  <si>
    <t>Usluga zaštitarskih servisa</t>
  </si>
  <si>
    <t>Ostale servisne usluge i usluge osoba</t>
  </si>
  <si>
    <t>Troškovi registracije dostavnih vozila</t>
  </si>
  <si>
    <t>Najam opreme</t>
  </si>
  <si>
    <t>Troškovi promidžbe</t>
  </si>
  <si>
    <t>Troškovi honorara</t>
  </si>
  <si>
    <t>Usluge knjigovodstva</t>
  </si>
  <si>
    <t>Usluge odvjetnika, pravnika, javnih bilježnika</t>
  </si>
  <si>
    <t>Usluge ZAMP-a</t>
  </si>
  <si>
    <t>Odvoz smeća</t>
  </si>
  <si>
    <t>Voda i odvodnja</t>
  </si>
  <si>
    <t>Deratizacija i dezinsekcija</t>
  </si>
  <si>
    <t>Dimnjačarske usluge</t>
  </si>
  <si>
    <t>Ukupan trošak za plaće</t>
  </si>
  <si>
    <t>Amortizacija</t>
  </si>
  <si>
    <t>Dnevnice</t>
  </si>
  <si>
    <t>Ostali troškovi na službenom putu</t>
  </si>
  <si>
    <t>Reprezentacija</t>
  </si>
  <si>
    <t>Premije osiguranja imovine</t>
  </si>
  <si>
    <t>Premije osiguranja dostavnih vozila</t>
  </si>
  <si>
    <t>Troškovi platnog prometa</t>
  </si>
  <si>
    <t>Troškovi HRT pretplate</t>
  </si>
  <si>
    <t>Sudski troškovi i pristojbe</t>
  </si>
  <si>
    <t>Troškovi zdravstvenih nadzora</t>
  </si>
  <si>
    <t>Troškovi liječničkog pregleda zaposlenika</t>
  </si>
  <si>
    <t>Zatezne kamate</t>
  </si>
  <si>
    <t>Troškovi dopuštenih manjkova u ugostiteljstvu</t>
  </si>
  <si>
    <t>Ostali nepredviđeni troškovi</t>
  </si>
  <si>
    <t>UKUPNI TROŠKOVI</t>
  </si>
  <si>
    <t xml:space="preserve">DOBIT </t>
  </si>
  <si>
    <t>Prihodi od kamata po žiro računu i tečajnih razlika</t>
  </si>
  <si>
    <t>Potrošnja plina</t>
  </si>
  <si>
    <t>PLAN ZA 2022. GODINU</t>
  </si>
  <si>
    <t>TERMALNI VODENI PARK AQUAE BALISSAE D.O.O.</t>
  </si>
  <si>
    <t>Prihodi od Grada Daruvara - subvencije i kapitalne pomoći</t>
  </si>
  <si>
    <t>mobilni telefon</t>
  </si>
  <si>
    <t>Građevinski radovi  i usluge</t>
  </si>
  <si>
    <t>fiksni telefon i Internet</t>
  </si>
  <si>
    <t>IZMJENE</t>
  </si>
  <si>
    <t>KLASA:400-02/21-01/01</t>
  </si>
  <si>
    <t>UR.BR. :2103-3/45-03-22-01</t>
  </si>
  <si>
    <t>DARUVAR, 03.04.2022.g.</t>
  </si>
  <si>
    <t>NOVI PLAN ZA 2022.GODINU</t>
  </si>
  <si>
    <t xml:space="preserve">  Prijedlog I. IZMJENE FINANCIJSKOG  PLANA  ZA 2022. g.(BEZ PDV-A)</t>
  </si>
  <si>
    <t xml:space="preserve">I. IZMJENA </t>
  </si>
  <si>
    <t>I. IZMJENA</t>
  </si>
  <si>
    <t>OSTVARENO DO 30.11.2022.</t>
  </si>
  <si>
    <t>IZMJENJENI PLAN ZA 2022.GODINU</t>
  </si>
  <si>
    <t>Materija za čišćenje i održavanje  (bazen-iVERO)</t>
  </si>
  <si>
    <t>Sredstva za održavanje i čišćenje (ALCA)</t>
  </si>
  <si>
    <t>Elektromaterijal i pomoćni mat. za održavanje postrojenja (Damir)</t>
  </si>
  <si>
    <t xml:space="preserve">Tomsoft I El.računi,Orbis, Posluh </t>
  </si>
  <si>
    <t>Ostale vanjske usluge</t>
  </si>
  <si>
    <t xml:space="preserve">Prigodne nagrade i potpore </t>
  </si>
  <si>
    <t>Trošak službenih glasila</t>
  </si>
  <si>
    <t>Troškovi javnih davanja (porez na potrošnju, TZ i dr.)</t>
  </si>
  <si>
    <t>NOVI PLAN DO 31.12.2022.</t>
  </si>
  <si>
    <t>Prihodi od ulaznica ( subvencije za 2022.g.)</t>
  </si>
  <si>
    <t>Plan za 2023. (euro)</t>
  </si>
  <si>
    <t>Projekcija 2024. (euro)</t>
  </si>
  <si>
    <t>Projekcija 2025. (euro)</t>
  </si>
  <si>
    <t>Prihodi od ulaznica (22.600,00  Grad subvencije za 2023.g.)</t>
  </si>
  <si>
    <r>
      <t>Ostali poslovni prihodi :</t>
    </r>
    <r>
      <rPr>
        <sz val="8"/>
        <color rgb="FF000000"/>
        <rFont val="Arial"/>
        <family val="2"/>
        <charset val="238"/>
      </rPr>
      <t>fond za zaštitu okoliša i energ.učinkovitost</t>
    </r>
  </si>
  <si>
    <t>Prihodi od Grada Daruvara - tekuće donacije i kapitalne pomoći</t>
  </si>
  <si>
    <t xml:space="preserve">Elektromaterijal i pomoćni mat. za održavanje postrojenja </t>
  </si>
  <si>
    <t>Usluge održavanja softvera i hardvera</t>
  </si>
  <si>
    <t>Navedeni iznosi su izraženi u EUR valuti</t>
  </si>
  <si>
    <t>Klasa:400/22-01/01</t>
  </si>
  <si>
    <t>TERMALNI VODENI PARK AQUAE BALISSAE DARUVAR</t>
  </si>
  <si>
    <t>Materija za čišćenje i održavanje  (bazen)</t>
  </si>
  <si>
    <t xml:space="preserve">Sredstva za održavanje i čišćenje </t>
  </si>
  <si>
    <t xml:space="preserve"> FINANCIJSKI  PLAN  ZA 2023. g.(BEZ PDV-A)</t>
  </si>
  <si>
    <t>Daruvar, 29.12.2022.g.</t>
  </si>
  <si>
    <t>UR.BR.:2103-3/45-03-22-02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</si>
</sst>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" fillId="0" borderId="0" xfId="0" applyFont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0" fillId="0" borderId="14" xfId="0" applyBorder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3" fontId="2" fillId="0" borderId="20" xfId="0" quotePrefix="1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4" fontId="11" fillId="3" borderId="24" xfId="0" applyNumberFormat="1" applyFont="1" applyFill="1" applyBorder="1"/>
    <xf numFmtId="4" fontId="0" fillId="0" borderId="22" xfId="0" applyNumberFormat="1" applyBorder="1"/>
    <xf numFmtId="0" fontId="0" fillId="0" borderId="22" xfId="0" applyBorder="1"/>
    <xf numFmtId="3" fontId="0" fillId="0" borderId="1" xfId="0" applyNumberFormat="1" applyBorder="1"/>
    <xf numFmtId="0" fontId="1" fillId="0" borderId="25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9" fillId="3" borderId="0" xfId="0" applyNumberFormat="1" applyFont="1" applyFill="1" applyAlignment="1">
      <alignment horizontal="center"/>
    </xf>
    <xf numFmtId="4" fontId="11" fillId="3" borderId="1" xfId="0" applyNumberFormat="1" applyFont="1" applyFill="1" applyBorder="1"/>
    <xf numFmtId="3" fontId="11" fillId="3" borderId="1" xfId="0" applyNumberFormat="1" applyFont="1" applyFill="1" applyBorder="1"/>
    <xf numFmtId="4" fontId="0" fillId="0" borderId="1" xfId="0" applyNumberFormat="1" applyBorder="1"/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12" fillId="3" borderId="1" xfId="0" applyNumberFormat="1" applyFont="1" applyFill="1" applyBorder="1"/>
    <xf numFmtId="0" fontId="3" fillId="0" borderId="20" xfId="0" applyFont="1" applyBorder="1" applyAlignment="1">
      <alignment horizontal="center"/>
    </xf>
    <xf numFmtId="0" fontId="5" fillId="2" borderId="2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8" fillId="0" borderId="1" xfId="0" quotePrefix="1" applyNumberFormat="1" applyFont="1" applyBorder="1" applyAlignment="1" applyProtection="1">
      <alignment horizontal="center" vertical="center"/>
      <protection hidden="1"/>
    </xf>
    <xf numFmtId="4" fontId="18" fillId="0" borderId="1" xfId="0" applyNumberFormat="1" applyFont="1" applyBorder="1" applyAlignment="1" applyProtection="1">
      <alignment horizontal="center" vertical="center"/>
      <protection hidden="1"/>
    </xf>
    <xf numFmtId="4" fontId="18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>
      <alignment horizontal="right" vertical="center"/>
    </xf>
    <xf numFmtId="3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opLeftCell="A53" workbookViewId="0">
      <selection activeCell="A5" sqref="A5:H83"/>
    </sheetView>
  </sheetViews>
  <sheetFormatPr defaultRowHeight="15" x14ac:dyDescent="0.25"/>
  <cols>
    <col min="1" max="1" width="7.5703125" customWidth="1"/>
    <col min="2" max="2" width="53.5703125" customWidth="1"/>
    <col min="3" max="3" width="12.140625" customWidth="1"/>
    <col min="4" max="4" width="12.140625" hidden="1" customWidth="1"/>
    <col min="5" max="5" width="10.42578125" customWidth="1"/>
    <col min="6" max="6" width="12.140625" customWidth="1"/>
    <col min="7" max="7" width="12.5703125" customWidth="1"/>
    <col min="8" max="8" width="13.5703125" customWidth="1"/>
  </cols>
  <sheetData>
    <row r="1" spans="1:8" x14ac:dyDescent="0.25">
      <c r="A1" t="s">
        <v>66</v>
      </c>
    </row>
    <row r="2" spans="1:8" x14ac:dyDescent="0.25">
      <c r="A2" t="s">
        <v>72</v>
      </c>
    </row>
    <row r="3" spans="1:8" x14ac:dyDescent="0.25">
      <c r="A3" t="s">
        <v>73</v>
      </c>
    </row>
    <row r="4" spans="1:8" x14ac:dyDescent="0.25">
      <c r="A4" t="s">
        <v>74</v>
      </c>
    </row>
    <row r="5" spans="1:8" ht="15.75" thickBot="1" x14ac:dyDescent="0.3">
      <c r="B5" s="13" t="s">
        <v>76</v>
      </c>
    </row>
    <row r="6" spans="1:8" ht="52.5" thickTop="1" thickBot="1" x14ac:dyDescent="0.3">
      <c r="A6" s="16" t="s">
        <v>0</v>
      </c>
      <c r="B6" s="17" t="s">
        <v>1</v>
      </c>
      <c r="C6" s="3" t="s">
        <v>65</v>
      </c>
      <c r="D6" s="3" t="s">
        <v>71</v>
      </c>
      <c r="E6" s="3" t="s">
        <v>77</v>
      </c>
      <c r="F6" s="40" t="s">
        <v>80</v>
      </c>
      <c r="G6" s="52" t="s">
        <v>79</v>
      </c>
      <c r="H6" s="53" t="s">
        <v>89</v>
      </c>
    </row>
    <row r="7" spans="1:8" ht="15.75" thickBot="1" x14ac:dyDescent="0.3">
      <c r="A7" s="1">
        <v>7510</v>
      </c>
      <c r="B7" s="7" t="s">
        <v>2</v>
      </c>
      <c r="C7" s="10">
        <v>1700</v>
      </c>
      <c r="D7" s="10"/>
      <c r="E7" s="10"/>
      <c r="F7" s="41">
        <v>1700</v>
      </c>
      <c r="G7" s="55">
        <v>1148</v>
      </c>
      <c r="H7" s="55">
        <v>1148</v>
      </c>
    </row>
    <row r="8" spans="1:8" ht="15.75" thickBot="1" x14ac:dyDescent="0.3">
      <c r="A8" s="1">
        <v>7511</v>
      </c>
      <c r="B8" s="7" t="s">
        <v>3</v>
      </c>
      <c r="C8" s="28">
        <f>1636161+25000+54000</f>
        <v>1715161</v>
      </c>
      <c r="D8" s="28"/>
      <c r="E8" s="28">
        <v>709000</v>
      </c>
      <c r="F8" s="42">
        <f>1636161+25000+54000+609000</f>
        <v>2324161</v>
      </c>
      <c r="G8" s="55">
        <v>1194440</v>
      </c>
      <c r="H8" s="55">
        <f>G8+221.2+22110.24+28823.01</f>
        <v>1245594.45</v>
      </c>
    </row>
    <row r="9" spans="1:8" ht="15.75" thickBot="1" x14ac:dyDescent="0.3">
      <c r="A9" s="1">
        <v>7570</v>
      </c>
      <c r="B9" s="7" t="s">
        <v>90</v>
      </c>
      <c r="C9" s="28">
        <f>2295096+150000+42500+57000</f>
        <v>2544596</v>
      </c>
      <c r="D9" s="28"/>
      <c r="E9" s="29">
        <v>1145735</v>
      </c>
      <c r="F9" s="42">
        <v>3790331</v>
      </c>
      <c r="G9" s="55">
        <v>1643696</v>
      </c>
      <c r="H9" s="55">
        <f>G9+71725.6</f>
        <v>1715421.6</v>
      </c>
    </row>
    <row r="10" spans="1:8" ht="15.75" thickBot="1" x14ac:dyDescent="0.3">
      <c r="A10" s="1">
        <v>7512</v>
      </c>
      <c r="B10" s="7" t="s">
        <v>4</v>
      </c>
      <c r="C10" s="10">
        <v>4000</v>
      </c>
      <c r="D10" s="10"/>
      <c r="E10" s="10"/>
      <c r="F10" s="41">
        <v>4000</v>
      </c>
      <c r="G10" s="55">
        <v>0</v>
      </c>
      <c r="H10" s="55">
        <v>0</v>
      </c>
    </row>
    <row r="11" spans="1:8" ht="15.75" thickBot="1" x14ac:dyDescent="0.3">
      <c r="A11" s="1">
        <v>7800</v>
      </c>
      <c r="B11" s="7" t="s">
        <v>5</v>
      </c>
      <c r="C11" s="10">
        <v>6079</v>
      </c>
      <c r="D11" s="10"/>
      <c r="E11" s="10"/>
      <c r="F11" s="41">
        <v>6079</v>
      </c>
      <c r="G11" s="55">
        <v>63436</v>
      </c>
      <c r="H11" s="55">
        <f>63436+61832.97</f>
        <v>125268.97</v>
      </c>
    </row>
    <row r="12" spans="1:8" ht="15.75" thickBot="1" x14ac:dyDescent="0.3">
      <c r="A12" s="1">
        <v>7837</v>
      </c>
      <c r="B12" s="7" t="s">
        <v>67</v>
      </c>
      <c r="C12" s="10">
        <v>250000</v>
      </c>
      <c r="D12" s="10"/>
      <c r="E12" s="10"/>
      <c r="F12" s="41">
        <f>400000-150000</f>
        <v>250000</v>
      </c>
      <c r="G12" s="55">
        <v>400000</v>
      </c>
      <c r="H12" s="55">
        <v>700000</v>
      </c>
    </row>
    <row r="13" spans="1:8" ht="15.75" thickBot="1" x14ac:dyDescent="0.3">
      <c r="A13" s="1">
        <v>7710</v>
      </c>
      <c r="B13" s="7" t="s">
        <v>63</v>
      </c>
      <c r="C13" s="10">
        <v>4000</v>
      </c>
      <c r="D13" s="10"/>
      <c r="E13" s="10"/>
      <c r="F13" s="41">
        <v>4000</v>
      </c>
      <c r="G13" s="55">
        <v>4741.5600000000004</v>
      </c>
      <c r="H13" s="55">
        <v>4741.5600000000004</v>
      </c>
    </row>
    <row r="14" spans="1:8" ht="15.75" thickBot="1" x14ac:dyDescent="0.3">
      <c r="A14" s="2">
        <v>7811</v>
      </c>
      <c r="B14" s="8" t="s">
        <v>6</v>
      </c>
      <c r="C14" s="11">
        <v>3000</v>
      </c>
      <c r="D14" s="11"/>
      <c r="E14" s="11"/>
      <c r="F14" s="43">
        <v>3000</v>
      </c>
      <c r="G14" s="55">
        <v>0</v>
      </c>
      <c r="H14" s="56">
        <v>0</v>
      </c>
    </row>
    <row r="15" spans="1:8" ht="15.75" thickBot="1" x14ac:dyDescent="0.3">
      <c r="A15" s="24"/>
      <c r="B15" s="25" t="s">
        <v>7</v>
      </c>
      <c r="C15" s="20">
        <f>SUM(C7:C14)</f>
        <v>4528536</v>
      </c>
      <c r="D15" s="20"/>
      <c r="E15" s="20">
        <f>SUM(E8:E14)</f>
        <v>1854735</v>
      </c>
      <c r="F15" s="20">
        <f>SUM(F7:F14)</f>
        <v>6383271</v>
      </c>
      <c r="G15" s="54">
        <f>SUM(G7:G14)</f>
        <v>3307461.56</v>
      </c>
      <c r="H15" s="54">
        <f>SUM(H7:H14)</f>
        <v>3792174.58</v>
      </c>
    </row>
    <row r="16" spans="1:8" ht="15.75" thickBot="1" x14ac:dyDescent="0.3">
      <c r="A16" s="4"/>
    </row>
    <row r="17" spans="1:8" ht="53.25" thickTop="1" thickBot="1" x14ac:dyDescent="0.3">
      <c r="A17" s="18" t="s">
        <v>0</v>
      </c>
      <c r="B17" s="19" t="s">
        <v>8</v>
      </c>
      <c r="C17" s="12" t="s">
        <v>65</v>
      </c>
      <c r="D17" s="12"/>
      <c r="E17" s="12" t="s">
        <v>78</v>
      </c>
      <c r="F17" s="44" t="s">
        <v>75</v>
      </c>
      <c r="G17" s="58" t="s">
        <v>79</v>
      </c>
      <c r="H17" s="59" t="s">
        <v>89</v>
      </c>
    </row>
    <row r="18" spans="1:8" ht="15.75" thickBot="1" x14ac:dyDescent="0.3">
      <c r="A18" s="1">
        <v>4000</v>
      </c>
      <c r="B18" s="9" t="s">
        <v>9</v>
      </c>
      <c r="C18" s="38">
        <v>782000</v>
      </c>
      <c r="D18" s="29"/>
      <c r="E18" s="29"/>
      <c r="F18" s="45">
        <v>782000</v>
      </c>
      <c r="G18" s="57">
        <v>436669</v>
      </c>
      <c r="H18" s="57">
        <f>G18+5000</f>
        <v>441669</v>
      </c>
    </row>
    <row r="19" spans="1:8" s="13" customFormat="1" ht="15.75" thickBot="1" x14ac:dyDescent="0.3">
      <c r="A19" s="1">
        <v>4002</v>
      </c>
      <c r="B19" s="9" t="s">
        <v>10</v>
      </c>
      <c r="C19" s="39">
        <v>10000</v>
      </c>
      <c r="D19" s="30"/>
      <c r="E19" s="30"/>
      <c r="F19" s="46">
        <v>10000</v>
      </c>
      <c r="G19" s="57">
        <v>4566</v>
      </c>
      <c r="H19" s="60">
        <f>G19+550</f>
        <v>5116</v>
      </c>
    </row>
    <row r="20" spans="1:8" ht="15.75" thickBot="1" x14ac:dyDescent="0.3">
      <c r="A20" s="1">
        <v>4003</v>
      </c>
      <c r="B20" s="9" t="s">
        <v>11</v>
      </c>
      <c r="C20" s="39">
        <v>44500</v>
      </c>
      <c r="D20" s="30"/>
      <c r="E20" s="30"/>
      <c r="F20" s="46">
        <v>44500</v>
      </c>
      <c r="G20" s="57">
        <v>14175</v>
      </c>
      <c r="H20" s="57">
        <f>G20+2000</f>
        <v>16175</v>
      </c>
    </row>
    <row r="21" spans="1:8" s="13" customFormat="1" ht="15.75" thickBot="1" x14ac:dyDescent="0.3">
      <c r="A21" s="1">
        <v>4004</v>
      </c>
      <c r="B21" s="9" t="s">
        <v>81</v>
      </c>
      <c r="C21" s="39">
        <v>55000</v>
      </c>
      <c r="D21" s="30"/>
      <c r="E21" s="30"/>
      <c r="F21" s="46">
        <v>55000</v>
      </c>
      <c r="G21" s="57">
        <v>40403</v>
      </c>
      <c r="H21" s="60">
        <f>G21+6000</f>
        <v>46403</v>
      </c>
    </row>
    <row r="22" spans="1:8" ht="15.75" thickBot="1" x14ac:dyDescent="0.3">
      <c r="A22" s="1">
        <v>4005</v>
      </c>
      <c r="B22" s="9" t="s">
        <v>12</v>
      </c>
      <c r="C22" s="39">
        <v>2000</v>
      </c>
      <c r="D22" s="30"/>
      <c r="E22" s="30"/>
      <c r="F22" s="46">
        <v>2000</v>
      </c>
      <c r="G22" s="57">
        <v>476</v>
      </c>
      <c r="H22" s="57">
        <v>476</v>
      </c>
    </row>
    <row r="23" spans="1:8" s="13" customFormat="1" ht="15.75" thickBot="1" x14ac:dyDescent="0.3">
      <c r="A23" s="1">
        <v>4010</v>
      </c>
      <c r="B23" s="9" t="s">
        <v>13</v>
      </c>
      <c r="C23" s="39">
        <v>7000</v>
      </c>
      <c r="D23" s="30"/>
      <c r="E23" s="30"/>
      <c r="F23" s="46">
        <v>7000</v>
      </c>
      <c r="G23" s="57">
        <v>4257</v>
      </c>
      <c r="H23" s="60">
        <v>4500</v>
      </c>
    </row>
    <row r="24" spans="1:8" s="13" customFormat="1" ht="15.75" thickBot="1" x14ac:dyDescent="0.3">
      <c r="A24" s="1">
        <v>4011</v>
      </c>
      <c r="B24" s="9" t="s">
        <v>14</v>
      </c>
      <c r="C24" s="39">
        <v>115000</v>
      </c>
      <c r="D24" s="30"/>
      <c r="E24" s="30"/>
      <c r="F24" s="46">
        <v>115000</v>
      </c>
      <c r="G24" s="57">
        <v>8494</v>
      </c>
      <c r="H24" s="60">
        <v>9000</v>
      </c>
    </row>
    <row r="25" spans="1:8" s="13" customFormat="1" ht="15.75" thickBot="1" x14ac:dyDescent="0.3">
      <c r="A25" s="1">
        <v>40111</v>
      </c>
      <c r="B25" s="9" t="s">
        <v>82</v>
      </c>
      <c r="C25" s="39"/>
      <c r="D25" s="30"/>
      <c r="E25" s="30"/>
      <c r="F25" s="46"/>
      <c r="G25" s="57">
        <v>17579</v>
      </c>
      <c r="H25" s="60">
        <v>19000</v>
      </c>
    </row>
    <row r="26" spans="1:8" s="13" customFormat="1" ht="15.75" thickBot="1" x14ac:dyDescent="0.3">
      <c r="A26" s="1">
        <v>40112</v>
      </c>
      <c r="B26" s="9" t="s">
        <v>83</v>
      </c>
      <c r="C26" s="39"/>
      <c r="D26" s="30"/>
      <c r="E26" s="30"/>
      <c r="F26" s="46"/>
      <c r="G26" s="57">
        <v>7658</v>
      </c>
      <c r="H26" s="60">
        <v>9000</v>
      </c>
    </row>
    <row r="27" spans="1:8" ht="15.75" thickBot="1" x14ac:dyDescent="0.3">
      <c r="A27" s="1">
        <v>4012</v>
      </c>
      <c r="B27" s="9" t="s">
        <v>15</v>
      </c>
      <c r="C27" s="31">
        <v>1000</v>
      </c>
      <c r="D27" s="31"/>
      <c r="E27" s="31"/>
      <c r="F27" s="47">
        <v>1000</v>
      </c>
      <c r="G27" s="57">
        <v>237</v>
      </c>
      <c r="H27" s="57">
        <v>237</v>
      </c>
    </row>
    <row r="28" spans="1:8" s="13" customFormat="1" ht="15.75" thickBot="1" x14ac:dyDescent="0.3">
      <c r="A28" s="1">
        <v>4013</v>
      </c>
      <c r="B28" s="9" t="s">
        <v>16</v>
      </c>
      <c r="C28" s="30">
        <v>5000</v>
      </c>
      <c r="D28" s="30"/>
      <c r="E28" s="30"/>
      <c r="F28" s="48">
        <v>5000</v>
      </c>
      <c r="G28" s="57">
        <v>4301</v>
      </c>
      <c r="H28" s="60">
        <v>4500</v>
      </c>
    </row>
    <row r="29" spans="1:8" ht="15.75" thickBot="1" x14ac:dyDescent="0.3">
      <c r="A29" s="1">
        <v>4017</v>
      </c>
      <c r="B29" s="9" t="s">
        <v>17</v>
      </c>
      <c r="C29" s="30">
        <v>1500</v>
      </c>
      <c r="D29" s="30"/>
      <c r="E29" s="30"/>
      <c r="F29" s="48">
        <v>1500</v>
      </c>
      <c r="G29" s="57">
        <v>5219</v>
      </c>
      <c r="H29" s="57">
        <v>5700</v>
      </c>
    </row>
    <row r="30" spans="1:8" ht="15.75" thickBot="1" x14ac:dyDescent="0.3">
      <c r="A30" s="1">
        <v>4040</v>
      </c>
      <c r="B30" s="9" t="s">
        <v>18</v>
      </c>
      <c r="C30" s="30">
        <v>60000</v>
      </c>
      <c r="D30" s="30"/>
      <c r="E30" s="30"/>
      <c r="F30" s="48">
        <v>60000</v>
      </c>
      <c r="G30" s="57">
        <v>1016</v>
      </c>
      <c r="H30" s="57">
        <v>2000</v>
      </c>
    </row>
    <row r="31" spans="1:8" ht="15.75" thickBot="1" x14ac:dyDescent="0.3">
      <c r="A31" s="1">
        <v>4050</v>
      </c>
      <c r="B31" s="9" t="s">
        <v>19</v>
      </c>
      <c r="C31" s="30">
        <v>36500</v>
      </c>
      <c r="D31" s="30"/>
      <c r="E31" s="30"/>
      <c r="F31" s="48">
        <v>36500</v>
      </c>
      <c r="G31" s="57">
        <v>32271.37</v>
      </c>
      <c r="H31" s="57">
        <v>35000</v>
      </c>
    </row>
    <row r="32" spans="1:8" s="13" customFormat="1" ht="15.75" thickBot="1" x14ac:dyDescent="0.3">
      <c r="A32" s="1">
        <v>4021</v>
      </c>
      <c r="B32" s="9" t="s">
        <v>69</v>
      </c>
      <c r="C32" s="30">
        <v>250000</v>
      </c>
      <c r="D32" s="30"/>
      <c r="E32" s="30"/>
      <c r="F32" s="48">
        <v>250000</v>
      </c>
      <c r="G32" s="57">
        <v>179510</v>
      </c>
      <c r="H32" s="60">
        <v>179510</v>
      </c>
    </row>
    <row r="33" spans="1:8" s="13" customFormat="1" ht="15.75" thickBot="1" x14ac:dyDescent="0.3">
      <c r="A33" s="1">
        <v>4060</v>
      </c>
      <c r="B33" s="9" t="s">
        <v>20</v>
      </c>
      <c r="C33" s="30">
        <v>650000</v>
      </c>
      <c r="D33" s="30">
        <v>650000</v>
      </c>
      <c r="E33" s="30">
        <v>1795235</v>
      </c>
      <c r="F33" s="48">
        <v>2445235</v>
      </c>
      <c r="G33" s="57">
        <v>748999.14</v>
      </c>
      <c r="H33" s="60">
        <v>790000</v>
      </c>
    </row>
    <row r="34" spans="1:8" s="13" customFormat="1" ht="15.75" thickBot="1" x14ac:dyDescent="0.3">
      <c r="A34" s="1">
        <v>4061</v>
      </c>
      <c r="B34" s="9" t="s">
        <v>64</v>
      </c>
      <c r="C34" s="30">
        <v>40000</v>
      </c>
      <c r="D34" s="30"/>
      <c r="E34" s="30">
        <v>40000</v>
      </c>
      <c r="F34" s="48">
        <v>80000</v>
      </c>
      <c r="G34" s="57">
        <v>52277.86</v>
      </c>
      <c r="H34" s="60">
        <v>58000</v>
      </c>
    </row>
    <row r="35" spans="1:8" ht="15.75" thickBot="1" x14ac:dyDescent="0.3">
      <c r="A35" s="1">
        <v>4063</v>
      </c>
      <c r="B35" s="9" t="s">
        <v>21</v>
      </c>
      <c r="C35" s="31">
        <v>600</v>
      </c>
      <c r="D35" s="31"/>
      <c r="E35" s="31"/>
      <c r="F35" s="47">
        <v>600</v>
      </c>
      <c r="G35" s="57">
        <v>160.44</v>
      </c>
      <c r="H35" s="57">
        <v>160</v>
      </c>
    </row>
    <row r="36" spans="1:8" s="13" customFormat="1" ht="15.75" thickBot="1" x14ac:dyDescent="0.3">
      <c r="A36" s="1">
        <v>4064</v>
      </c>
      <c r="B36" s="9" t="s">
        <v>22</v>
      </c>
      <c r="C36" s="30">
        <v>4400</v>
      </c>
      <c r="D36" s="30"/>
      <c r="E36" s="30"/>
      <c r="F36" s="48">
        <v>4400</v>
      </c>
      <c r="G36" s="57">
        <f>240.16+320.21</f>
        <v>560.37</v>
      </c>
      <c r="H36" s="60">
        <v>810</v>
      </c>
    </row>
    <row r="37" spans="1:8" ht="15.75" thickBot="1" x14ac:dyDescent="0.3">
      <c r="A37" s="1">
        <v>4071</v>
      </c>
      <c r="B37" s="9" t="s">
        <v>23</v>
      </c>
      <c r="C37" s="30">
        <v>3000</v>
      </c>
      <c r="D37" s="30"/>
      <c r="E37" s="30"/>
      <c r="F37" s="48">
        <v>3000</v>
      </c>
      <c r="G37" s="57">
        <v>1327.18</v>
      </c>
      <c r="H37" s="57">
        <v>1500</v>
      </c>
    </row>
    <row r="38" spans="1:8" s="23" customFormat="1" ht="15.75" thickBot="1" x14ac:dyDescent="0.3">
      <c r="A38" s="111"/>
      <c r="B38" s="32" t="s">
        <v>68</v>
      </c>
      <c r="C38" s="30">
        <v>6000</v>
      </c>
      <c r="D38" s="35"/>
      <c r="E38" s="35"/>
      <c r="F38" s="48">
        <v>6000</v>
      </c>
      <c r="G38" s="57">
        <f>6588.71*80%</f>
        <v>5270.9680000000008</v>
      </c>
      <c r="H38" s="57">
        <v>6000</v>
      </c>
    </row>
    <row r="39" spans="1:8" ht="15.75" thickBot="1" x14ac:dyDescent="0.3">
      <c r="A39" s="111"/>
      <c r="B39" s="33" t="s">
        <v>70</v>
      </c>
      <c r="C39" s="30">
        <v>2500</v>
      </c>
      <c r="D39" s="28"/>
      <c r="E39" s="28"/>
      <c r="F39" s="48">
        <v>2500</v>
      </c>
      <c r="G39" s="57">
        <f>6588.71*20%</f>
        <v>1317.7420000000002</v>
      </c>
      <c r="H39" s="57">
        <v>2000</v>
      </c>
    </row>
    <row r="40" spans="1:8" ht="15.75" thickBot="1" x14ac:dyDescent="0.3">
      <c r="A40" s="5">
        <v>41490</v>
      </c>
      <c r="B40" s="15" t="s">
        <v>84</v>
      </c>
      <c r="C40" s="30">
        <v>7000</v>
      </c>
      <c r="D40" s="30"/>
      <c r="E40" s="30"/>
      <c r="F40" s="48">
        <v>7000</v>
      </c>
      <c r="G40" s="57">
        <f>3807.61+1312</f>
        <v>5119.6100000000006</v>
      </c>
      <c r="H40" s="57">
        <v>6000</v>
      </c>
    </row>
    <row r="41" spans="1:8" s="13" customFormat="1" ht="15.75" thickBot="1" x14ac:dyDescent="0.3">
      <c r="A41" s="1">
        <v>4101</v>
      </c>
      <c r="B41" s="9" t="s">
        <v>24</v>
      </c>
      <c r="C41" s="30">
        <v>1000</v>
      </c>
      <c r="D41" s="30"/>
      <c r="E41" s="30"/>
      <c r="F41" s="48">
        <v>1000</v>
      </c>
      <c r="G41" s="57">
        <v>336.9</v>
      </c>
      <c r="H41" s="60">
        <v>400</v>
      </c>
    </row>
    <row r="42" spans="1:8" ht="15.75" thickBot="1" x14ac:dyDescent="0.3">
      <c r="A42" s="1">
        <v>4108</v>
      </c>
      <c r="B42" s="9" t="s">
        <v>25</v>
      </c>
      <c r="C42" s="31">
        <v>435</v>
      </c>
      <c r="D42" s="31"/>
      <c r="E42" s="31"/>
      <c r="F42" s="47">
        <v>435</v>
      </c>
      <c r="G42" s="57">
        <v>300</v>
      </c>
      <c r="H42" s="57">
        <v>300</v>
      </c>
    </row>
    <row r="43" spans="1:8" ht="15.75" thickBot="1" x14ac:dyDescent="0.3">
      <c r="A43" s="1">
        <v>4173</v>
      </c>
      <c r="B43" s="9" t="s">
        <v>26</v>
      </c>
      <c r="C43" s="30">
        <v>140000</v>
      </c>
      <c r="D43" s="30"/>
      <c r="E43" s="30"/>
      <c r="F43" s="48">
        <v>140000</v>
      </c>
      <c r="G43" s="57">
        <f>26417.6/2+108700.8</f>
        <v>121909.6</v>
      </c>
      <c r="H43" s="57">
        <f>15000+121910</f>
        <v>136910</v>
      </c>
    </row>
    <row r="44" spans="1:8" s="13" customFormat="1" ht="15.75" thickBot="1" x14ac:dyDescent="0.3">
      <c r="A44" s="1">
        <v>4114</v>
      </c>
      <c r="B44" s="9" t="s">
        <v>27</v>
      </c>
      <c r="C44" s="30">
        <v>10000</v>
      </c>
      <c r="D44" s="30"/>
      <c r="E44" s="30"/>
      <c r="F44" s="48">
        <v>10000</v>
      </c>
      <c r="G44" s="57">
        <v>7020</v>
      </c>
      <c r="H44" s="60">
        <v>7020</v>
      </c>
    </row>
    <row r="45" spans="1:8" s="13" customFormat="1" ht="15.75" thickBot="1" x14ac:dyDescent="0.3">
      <c r="A45" s="1">
        <v>4120</v>
      </c>
      <c r="B45" s="9" t="s">
        <v>28</v>
      </c>
      <c r="C45" s="30">
        <v>350341</v>
      </c>
      <c r="D45" s="30">
        <v>263100</v>
      </c>
      <c r="E45" s="30">
        <v>19500</v>
      </c>
      <c r="F45" s="48">
        <v>369841</v>
      </c>
      <c r="G45" s="57">
        <v>149303.07999999999</v>
      </c>
      <c r="H45" s="60">
        <v>149303</v>
      </c>
    </row>
    <row r="46" spans="1:8" s="13" customFormat="1" ht="15.75" thickBot="1" x14ac:dyDescent="0.3">
      <c r="A46" s="1">
        <v>4122</v>
      </c>
      <c r="B46" s="9" t="s">
        <v>29</v>
      </c>
      <c r="C46" s="30">
        <v>12000</v>
      </c>
      <c r="D46" s="30"/>
      <c r="E46" s="30"/>
      <c r="F46" s="48">
        <v>12000</v>
      </c>
      <c r="G46" s="57">
        <v>6320</v>
      </c>
      <c r="H46" s="60">
        <v>8000</v>
      </c>
    </row>
    <row r="47" spans="1:8" s="13" customFormat="1" ht="15.75" thickBot="1" x14ac:dyDescent="0.3">
      <c r="A47" s="1">
        <v>4123</v>
      </c>
      <c r="B47" s="9" t="s">
        <v>30</v>
      </c>
      <c r="C47" s="30">
        <v>9000</v>
      </c>
      <c r="D47" s="30"/>
      <c r="E47" s="30"/>
      <c r="F47" s="48">
        <v>9000</v>
      </c>
      <c r="G47" s="57">
        <v>4478.5</v>
      </c>
      <c r="H47" s="60">
        <v>7000</v>
      </c>
    </row>
    <row r="48" spans="1:8" ht="15.75" thickBot="1" x14ac:dyDescent="0.3">
      <c r="A48" s="1">
        <v>4124</v>
      </c>
      <c r="B48" s="9" t="s">
        <v>31</v>
      </c>
      <c r="C48" s="30">
        <v>5000</v>
      </c>
      <c r="D48" s="30"/>
      <c r="E48" s="30"/>
      <c r="F48" s="48">
        <v>5000</v>
      </c>
      <c r="G48" s="57">
        <v>1758.8</v>
      </c>
      <c r="H48" s="57">
        <v>1759</v>
      </c>
    </row>
    <row r="49" spans="1:8" s="13" customFormat="1" ht="15.75" thickBot="1" x14ac:dyDescent="0.3">
      <c r="A49" s="1">
        <v>4127</v>
      </c>
      <c r="B49" s="9" t="s">
        <v>32</v>
      </c>
      <c r="C49" s="30">
        <v>7000</v>
      </c>
      <c r="D49" s="30"/>
      <c r="E49" s="30"/>
      <c r="F49" s="48">
        <v>7000</v>
      </c>
      <c r="G49" s="57">
        <v>4316</v>
      </c>
      <c r="H49" s="60">
        <f>4316+500</f>
        <v>4816</v>
      </c>
    </row>
    <row r="50" spans="1:8" s="13" customFormat="1" ht="15.75" thickBot="1" x14ac:dyDescent="0.3">
      <c r="A50" s="1">
        <v>4128</v>
      </c>
      <c r="B50" s="9" t="s">
        <v>33</v>
      </c>
      <c r="C50" s="30">
        <v>19000</v>
      </c>
      <c r="D50" s="30">
        <v>10700</v>
      </c>
      <c r="E50" s="30"/>
      <c r="F50" s="48">
        <v>19000</v>
      </c>
      <c r="G50" s="57">
        <v>18480</v>
      </c>
      <c r="H50" s="60">
        <v>18480</v>
      </c>
    </row>
    <row r="51" spans="1:8" ht="15.75" thickBot="1" x14ac:dyDescent="0.3">
      <c r="A51" s="1">
        <v>4129</v>
      </c>
      <c r="B51" s="9" t="s">
        <v>34</v>
      </c>
      <c r="C51" s="30">
        <v>2000</v>
      </c>
      <c r="D51" s="31"/>
      <c r="E51" s="31"/>
      <c r="F51" s="48">
        <v>2000</v>
      </c>
      <c r="G51" s="57">
        <v>20</v>
      </c>
      <c r="H51" s="57">
        <v>20</v>
      </c>
    </row>
    <row r="52" spans="1:8" ht="15.75" thickBot="1" x14ac:dyDescent="0.3">
      <c r="A52" s="1">
        <v>4132</v>
      </c>
      <c r="B52" s="9" t="s">
        <v>35</v>
      </c>
      <c r="C52" s="30">
        <v>1500</v>
      </c>
      <c r="D52" s="30"/>
      <c r="E52" s="30"/>
      <c r="F52" s="48">
        <v>1500</v>
      </c>
      <c r="G52" s="57">
        <v>1358.67</v>
      </c>
      <c r="H52" s="57">
        <v>1359</v>
      </c>
    </row>
    <row r="53" spans="1:8" ht="15.75" thickBot="1" x14ac:dyDescent="0.3">
      <c r="A53" s="1">
        <v>4141</v>
      </c>
      <c r="B53" s="9" t="s">
        <v>36</v>
      </c>
      <c r="C53" s="30">
        <v>3500</v>
      </c>
      <c r="D53" s="30"/>
      <c r="E53" s="30"/>
      <c r="F53" s="48">
        <v>3500</v>
      </c>
      <c r="G53" s="57">
        <v>1199.5</v>
      </c>
      <c r="H53" s="57">
        <f>1200+1000</f>
        <v>2200</v>
      </c>
    </row>
    <row r="54" spans="1:8" s="13" customFormat="1" ht="15.75" thickBot="1" x14ac:dyDescent="0.3">
      <c r="A54" s="1">
        <v>4150</v>
      </c>
      <c r="B54" s="14" t="s">
        <v>37</v>
      </c>
      <c r="C54" s="39">
        <v>30000</v>
      </c>
      <c r="D54" s="30">
        <v>12000</v>
      </c>
      <c r="E54" s="30"/>
      <c r="F54" s="46">
        <v>30000</v>
      </c>
      <c r="G54" s="57">
        <v>11000</v>
      </c>
      <c r="H54" s="60">
        <v>12000</v>
      </c>
    </row>
    <row r="55" spans="1:8" ht="15.75" thickBot="1" x14ac:dyDescent="0.3">
      <c r="A55" s="1">
        <v>4160</v>
      </c>
      <c r="B55" s="9" t="s">
        <v>38</v>
      </c>
      <c r="C55" s="39">
        <v>17000</v>
      </c>
      <c r="D55" s="30"/>
      <c r="E55" s="30"/>
      <c r="F55" s="46">
        <v>17000</v>
      </c>
      <c r="G55" s="57">
        <v>6164.53</v>
      </c>
      <c r="H55" s="57">
        <f>6165+1000</f>
        <v>7165</v>
      </c>
    </row>
    <row r="56" spans="1:8" s="13" customFormat="1" ht="15.75" thickBot="1" x14ac:dyDescent="0.3">
      <c r="A56" s="1">
        <v>4164</v>
      </c>
      <c r="B56" s="9" t="s">
        <v>39</v>
      </c>
      <c r="C56" s="39">
        <v>33600</v>
      </c>
      <c r="D56" s="30"/>
      <c r="E56" s="30"/>
      <c r="F56" s="46">
        <v>33600</v>
      </c>
      <c r="G56" s="57">
        <v>30800</v>
      </c>
      <c r="H56" s="60">
        <f>G56+2800</f>
        <v>33600</v>
      </c>
    </row>
    <row r="57" spans="1:8" ht="15.75" thickBot="1" x14ac:dyDescent="0.3">
      <c r="A57" s="1">
        <v>4167</v>
      </c>
      <c r="B57" s="9" t="s">
        <v>40</v>
      </c>
      <c r="C57" s="30">
        <v>5000</v>
      </c>
      <c r="D57" s="31"/>
      <c r="E57" s="31"/>
      <c r="F57" s="48">
        <v>5000</v>
      </c>
      <c r="G57" s="57">
        <v>610</v>
      </c>
      <c r="H57" s="57">
        <v>610</v>
      </c>
    </row>
    <row r="58" spans="1:8" ht="15.75" thickBot="1" x14ac:dyDescent="0.3">
      <c r="A58" s="1">
        <v>4168</v>
      </c>
      <c r="B58" s="9" t="s">
        <v>41</v>
      </c>
      <c r="C58" s="30">
        <v>6000</v>
      </c>
      <c r="D58" s="30"/>
      <c r="E58" s="30"/>
      <c r="F58" s="48">
        <v>6000</v>
      </c>
      <c r="G58" s="57">
        <v>789.45</v>
      </c>
      <c r="H58" s="57">
        <f>789+100</f>
        <v>889</v>
      </c>
    </row>
    <row r="59" spans="1:8" ht="15.75" thickBot="1" x14ac:dyDescent="0.3">
      <c r="A59" s="1">
        <v>4171</v>
      </c>
      <c r="B59" s="9" t="s">
        <v>42</v>
      </c>
      <c r="C59" s="30">
        <v>8000</v>
      </c>
      <c r="D59" s="30"/>
      <c r="E59" s="30"/>
      <c r="F59" s="48">
        <v>8000</v>
      </c>
      <c r="G59" s="57">
        <v>6530</v>
      </c>
      <c r="H59" s="57">
        <v>7500</v>
      </c>
    </row>
    <row r="60" spans="1:8" ht="15.75" thickBot="1" x14ac:dyDescent="0.3">
      <c r="A60" s="1">
        <v>4172</v>
      </c>
      <c r="B60" s="9" t="s">
        <v>43</v>
      </c>
      <c r="C60" s="30">
        <v>34000</v>
      </c>
      <c r="D60" s="30"/>
      <c r="E60" s="30"/>
      <c r="F60" s="48">
        <v>34000</v>
      </c>
      <c r="G60" s="57">
        <v>24172.880000000001</v>
      </c>
      <c r="H60" s="57">
        <v>26000</v>
      </c>
    </row>
    <row r="61" spans="1:8" s="13" customFormat="1" ht="15.75" thickBot="1" x14ac:dyDescent="0.3">
      <c r="A61" s="1">
        <v>4176</v>
      </c>
      <c r="B61" s="9" t="s">
        <v>44</v>
      </c>
      <c r="C61" s="30">
        <v>2500</v>
      </c>
      <c r="D61" s="30"/>
      <c r="E61" s="30"/>
      <c r="F61" s="48">
        <v>2500</v>
      </c>
      <c r="G61" s="57">
        <v>920</v>
      </c>
      <c r="H61" s="60">
        <v>1840</v>
      </c>
    </row>
    <row r="62" spans="1:8" ht="15.75" thickBot="1" x14ac:dyDescent="0.3">
      <c r="A62" s="1">
        <v>4177</v>
      </c>
      <c r="B62" s="9" t="s">
        <v>45</v>
      </c>
      <c r="C62" s="30">
        <v>2000</v>
      </c>
      <c r="D62" s="30"/>
      <c r="E62" s="30"/>
      <c r="F62" s="48">
        <v>2000</v>
      </c>
      <c r="G62" s="57">
        <v>0</v>
      </c>
      <c r="H62" s="57">
        <v>2000</v>
      </c>
    </row>
    <row r="63" spans="1:8" ht="15.75" thickBot="1" x14ac:dyDescent="0.3">
      <c r="A63" s="1">
        <v>4199</v>
      </c>
      <c r="B63" s="9" t="s">
        <v>85</v>
      </c>
      <c r="C63" s="30">
        <v>0</v>
      </c>
      <c r="D63" s="30"/>
      <c r="E63" s="30"/>
      <c r="F63" s="48">
        <v>0</v>
      </c>
      <c r="G63" s="57">
        <v>250</v>
      </c>
      <c r="H63" s="57">
        <v>250</v>
      </c>
    </row>
    <row r="64" spans="1:8" ht="15.75" thickBot="1" x14ac:dyDescent="0.3">
      <c r="A64" s="1"/>
      <c r="B64" s="9" t="s">
        <v>46</v>
      </c>
      <c r="C64" s="34">
        <v>1400000</v>
      </c>
      <c r="D64" s="34"/>
      <c r="E64" s="34"/>
      <c r="F64" s="49">
        <v>1400000</v>
      </c>
      <c r="G64" s="57">
        <f>920562.26+262632.97+194390.15</f>
        <v>1377585.38</v>
      </c>
      <c r="H64" s="57">
        <f>G64+108000+10000</f>
        <v>1495585.38</v>
      </c>
    </row>
    <row r="65" spans="1:8" ht="15.75" thickBot="1" x14ac:dyDescent="0.3">
      <c r="A65" s="1">
        <v>4310</v>
      </c>
      <c r="B65" s="9" t="s">
        <v>47</v>
      </c>
      <c r="C65" s="37">
        <v>200000</v>
      </c>
      <c r="D65" s="36"/>
      <c r="E65" s="36"/>
      <c r="F65" s="50">
        <v>200000</v>
      </c>
      <c r="G65" s="57">
        <v>264728.18</v>
      </c>
      <c r="H65" s="57">
        <v>289210</v>
      </c>
    </row>
    <row r="66" spans="1:8" ht="15.75" thickBot="1" x14ac:dyDescent="0.3">
      <c r="A66" s="1">
        <v>4600</v>
      </c>
      <c r="B66" s="9" t="s">
        <v>48</v>
      </c>
      <c r="C66" s="31">
        <v>2000</v>
      </c>
      <c r="D66" s="31"/>
      <c r="E66" s="31"/>
      <c r="F66" s="47">
        <v>2000</v>
      </c>
      <c r="G66" s="57">
        <v>0</v>
      </c>
      <c r="H66" s="57">
        <v>0</v>
      </c>
    </row>
    <row r="67" spans="1:8" ht="15.75" thickBot="1" x14ac:dyDescent="0.3">
      <c r="A67" s="1">
        <v>4609</v>
      </c>
      <c r="B67" s="9" t="s">
        <v>49</v>
      </c>
      <c r="C67" s="31">
        <v>2000</v>
      </c>
      <c r="D67" s="31"/>
      <c r="E67" s="31"/>
      <c r="F67" s="47">
        <v>2000</v>
      </c>
      <c r="G67" s="57">
        <v>0</v>
      </c>
      <c r="H67" s="57">
        <v>0</v>
      </c>
    </row>
    <row r="68" spans="1:8" ht="15.75" thickBot="1" x14ac:dyDescent="0.3">
      <c r="A68" s="1">
        <v>4651</v>
      </c>
      <c r="B68" s="9" t="s">
        <v>86</v>
      </c>
      <c r="C68" s="30">
        <v>40000</v>
      </c>
      <c r="D68" s="30">
        <v>62100</v>
      </c>
      <c r="E68" s="30"/>
      <c r="F68" s="48">
        <v>40000</v>
      </c>
      <c r="G68" s="57">
        <v>44200</v>
      </c>
      <c r="H68" s="57">
        <f>G68+18000</f>
        <v>62200</v>
      </c>
    </row>
    <row r="69" spans="1:8" ht="15.75" thickBot="1" x14ac:dyDescent="0.3">
      <c r="A69" s="1">
        <v>4630</v>
      </c>
      <c r="B69" s="9" t="s">
        <v>50</v>
      </c>
      <c r="C69" s="30">
        <v>1000</v>
      </c>
      <c r="D69" s="31"/>
      <c r="E69" s="31"/>
      <c r="F69" s="48">
        <v>1000</v>
      </c>
      <c r="G69" s="57">
        <f>330.51+330.51</f>
        <v>661.02</v>
      </c>
      <c r="H69" s="57">
        <v>1000</v>
      </c>
    </row>
    <row r="70" spans="1:8" s="13" customFormat="1" ht="15.75" thickBot="1" x14ac:dyDescent="0.3">
      <c r="A70" s="1">
        <v>4640</v>
      </c>
      <c r="B70" s="9" t="s">
        <v>51</v>
      </c>
      <c r="C70" s="39">
        <v>25500</v>
      </c>
      <c r="D70" s="30"/>
      <c r="E70" s="30"/>
      <c r="F70" s="46">
        <v>25500</v>
      </c>
      <c r="G70" s="57">
        <v>22106.04</v>
      </c>
      <c r="H70" s="60">
        <f>G70+2017</f>
        <v>24123.040000000001</v>
      </c>
    </row>
    <row r="71" spans="1:8" ht="15.75" thickBot="1" x14ac:dyDescent="0.3">
      <c r="A71" s="1">
        <v>4642</v>
      </c>
      <c r="B71" s="9" t="s">
        <v>52</v>
      </c>
      <c r="C71" s="30">
        <v>1300</v>
      </c>
      <c r="D71" s="30"/>
      <c r="E71" s="30"/>
      <c r="F71" s="48">
        <v>1300</v>
      </c>
      <c r="G71" s="57">
        <v>1253.28</v>
      </c>
      <c r="H71" s="57">
        <v>1253</v>
      </c>
    </row>
    <row r="72" spans="1:8" ht="15.75" thickBot="1" x14ac:dyDescent="0.3">
      <c r="A72" s="1">
        <v>4650</v>
      </c>
      <c r="B72" s="9" t="s">
        <v>53</v>
      </c>
      <c r="C72" s="30">
        <v>17000</v>
      </c>
      <c r="D72" s="30"/>
      <c r="E72" s="30"/>
      <c r="F72" s="48">
        <v>17000</v>
      </c>
      <c r="G72" s="57">
        <f>14442.11+6753.4</f>
        <v>21195.510000000002</v>
      </c>
      <c r="H72" s="57">
        <v>23196</v>
      </c>
    </row>
    <row r="73" spans="1:8" ht="15.75" thickBot="1" x14ac:dyDescent="0.3">
      <c r="A73" s="1">
        <v>4684</v>
      </c>
      <c r="B73" s="9" t="s">
        <v>54</v>
      </c>
      <c r="C73" s="30">
        <v>960</v>
      </c>
      <c r="D73" s="30"/>
      <c r="E73" s="30"/>
      <c r="F73" s="48">
        <v>960</v>
      </c>
      <c r="G73" s="57">
        <v>560</v>
      </c>
      <c r="H73" s="57">
        <v>560</v>
      </c>
    </row>
    <row r="74" spans="1:8" ht="15.75" thickBot="1" x14ac:dyDescent="0.3">
      <c r="A74" s="1">
        <v>4692</v>
      </c>
      <c r="B74" s="9" t="s">
        <v>87</v>
      </c>
      <c r="C74" s="30">
        <v>2000</v>
      </c>
      <c r="D74" s="30"/>
      <c r="E74" s="30"/>
      <c r="F74" s="48">
        <v>2000</v>
      </c>
      <c r="G74" s="57">
        <v>3000</v>
      </c>
      <c r="H74" s="57">
        <v>3000</v>
      </c>
    </row>
    <row r="75" spans="1:8" ht="15.75" thickBot="1" x14ac:dyDescent="0.3">
      <c r="A75" s="1">
        <v>4693</v>
      </c>
      <c r="B75" s="9" t="s">
        <v>55</v>
      </c>
      <c r="C75" s="31">
        <v>500</v>
      </c>
      <c r="D75" s="31"/>
      <c r="E75" s="31"/>
      <c r="F75" s="47">
        <v>500</v>
      </c>
      <c r="G75" s="57">
        <v>0</v>
      </c>
      <c r="H75" s="57">
        <v>0</v>
      </c>
    </row>
    <row r="76" spans="1:8" ht="15.75" thickBot="1" x14ac:dyDescent="0.3">
      <c r="A76" s="1">
        <v>4694</v>
      </c>
      <c r="B76" s="9" t="s">
        <v>56</v>
      </c>
      <c r="C76" s="30">
        <v>23000</v>
      </c>
      <c r="D76" s="30"/>
      <c r="E76" s="30"/>
      <c r="F76" s="48">
        <v>23000</v>
      </c>
      <c r="G76" s="57">
        <v>20719.259999999998</v>
      </c>
      <c r="H76" s="57">
        <f>G76+2000</f>
        <v>22719.26</v>
      </c>
    </row>
    <row r="77" spans="1:8" ht="15.75" thickBot="1" x14ac:dyDescent="0.3">
      <c r="A77" s="1">
        <v>4695</v>
      </c>
      <c r="B77" s="9" t="s">
        <v>57</v>
      </c>
      <c r="C77" s="30">
        <v>5000</v>
      </c>
      <c r="D77" s="30"/>
      <c r="E77" s="30"/>
      <c r="F77" s="48">
        <v>5000</v>
      </c>
      <c r="G77" s="57">
        <v>4670</v>
      </c>
      <c r="H77" s="57">
        <f>G77+600</f>
        <v>5270</v>
      </c>
    </row>
    <row r="78" spans="1:8" ht="15.75" thickBot="1" x14ac:dyDescent="0.3">
      <c r="A78" s="1">
        <v>4740</v>
      </c>
      <c r="B78" s="9" t="s">
        <v>58</v>
      </c>
      <c r="C78" s="30">
        <v>1000</v>
      </c>
      <c r="D78" s="30"/>
      <c r="E78" s="30"/>
      <c r="F78" s="48">
        <v>1000</v>
      </c>
      <c r="G78" s="57">
        <v>12.62</v>
      </c>
      <c r="H78" s="57">
        <v>50</v>
      </c>
    </row>
    <row r="79" spans="1:8" ht="15.75" thickBot="1" x14ac:dyDescent="0.3">
      <c r="A79" s="1">
        <v>4831</v>
      </c>
      <c r="B79" s="9" t="s">
        <v>59</v>
      </c>
      <c r="C79" s="30">
        <v>2000</v>
      </c>
      <c r="D79" s="30"/>
      <c r="E79" s="30"/>
      <c r="F79" s="48">
        <v>2000</v>
      </c>
      <c r="G79" s="57">
        <v>1892.42</v>
      </c>
      <c r="H79" s="57">
        <v>2500</v>
      </c>
    </row>
    <row r="80" spans="1:8" ht="15.75" thickBot="1" x14ac:dyDescent="0.3">
      <c r="A80" s="1"/>
      <c r="B80" s="9" t="s">
        <v>88</v>
      </c>
      <c r="C80" s="30">
        <v>11000</v>
      </c>
      <c r="D80" s="30"/>
      <c r="E80" s="30"/>
      <c r="F80" s="48">
        <v>11000</v>
      </c>
      <c r="G80" s="57">
        <f>4048.89+7791.72</f>
        <v>11840.61</v>
      </c>
      <c r="H80" s="57">
        <v>12300</v>
      </c>
    </row>
    <row r="81" spans="1:8" ht="15.75" thickBot="1" x14ac:dyDescent="0.3">
      <c r="A81" s="1"/>
      <c r="B81" s="9" t="s">
        <v>60</v>
      </c>
      <c r="C81" s="30">
        <v>4500</v>
      </c>
      <c r="D81" s="30"/>
      <c r="E81" s="30"/>
      <c r="F81" s="48">
        <v>4500</v>
      </c>
      <c r="G81" s="57">
        <v>24200</v>
      </c>
      <c r="H81" s="57">
        <v>26000</v>
      </c>
    </row>
    <row r="82" spans="1:8" ht="15.75" thickBot="1" x14ac:dyDescent="0.3">
      <c r="A82" s="6"/>
      <c r="B82" s="27" t="s">
        <v>61</v>
      </c>
      <c r="C82" s="26">
        <f>SUM(C18:C81)</f>
        <v>4520636</v>
      </c>
      <c r="D82" s="26"/>
      <c r="E82" s="26">
        <v>1854735</v>
      </c>
      <c r="F82" s="51">
        <f>SUM(F18:F81)</f>
        <v>6375371</v>
      </c>
      <c r="G82" s="57">
        <f>SUM(G18:G81)</f>
        <v>3768526.9099999997</v>
      </c>
      <c r="H82" s="57">
        <f>SUM(H18:H81)</f>
        <v>4041143.6799999997</v>
      </c>
    </row>
    <row r="83" spans="1:8" ht="15.75" thickBot="1" x14ac:dyDescent="0.3">
      <c r="A83" s="21"/>
      <c r="B83" s="22" t="s">
        <v>62</v>
      </c>
      <c r="C83" s="61">
        <f>C15-C82</f>
        <v>7900</v>
      </c>
      <c r="D83" s="61"/>
      <c r="E83" s="61"/>
      <c r="F83" s="61">
        <f>F15-F82</f>
        <v>7900</v>
      </c>
      <c r="G83" s="62">
        <f>G15-G82</f>
        <v>-461065.34999999963</v>
      </c>
      <c r="H83" s="63">
        <f>H15-H82</f>
        <v>-248969.09999999963</v>
      </c>
    </row>
  </sheetData>
  <mergeCells count="1">
    <mergeCell ref="A38:A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757C-5E70-4908-9C3D-DDCA5959987C}">
  <dimension ref="A1:G79"/>
  <sheetViews>
    <sheetView workbookViewId="0">
      <selection activeCell="J12" sqref="J12"/>
    </sheetView>
  </sheetViews>
  <sheetFormatPr defaultRowHeight="15" x14ac:dyDescent="0.25"/>
  <cols>
    <col min="1" max="1" width="7" customWidth="1"/>
    <col min="2" max="2" width="45.85546875" customWidth="1"/>
    <col min="3" max="3" width="8.7109375" customWidth="1"/>
    <col min="4" max="4" width="9" customWidth="1"/>
    <col min="5" max="5" width="9.42578125" customWidth="1"/>
    <col min="6" max="6" width="12.28515625" customWidth="1"/>
    <col min="7" max="7" width="11" customWidth="1"/>
    <col min="8" max="8" width="13.28515625" customWidth="1"/>
  </cols>
  <sheetData>
    <row r="1" spans="1:7" ht="15.75" thickBot="1" x14ac:dyDescent="0.3">
      <c r="A1" s="73"/>
      <c r="B1" s="74" t="s">
        <v>76</v>
      </c>
      <c r="C1" s="75"/>
      <c r="D1" s="75"/>
      <c r="E1" s="75"/>
      <c r="F1" s="75"/>
      <c r="G1" s="75"/>
    </row>
    <row r="2" spans="1:7" ht="36.75" thickBot="1" x14ac:dyDescent="0.3">
      <c r="A2" s="76" t="s">
        <v>0</v>
      </c>
      <c r="B2" s="77" t="s">
        <v>1</v>
      </c>
      <c r="C2" s="78" t="s">
        <v>65</v>
      </c>
      <c r="D2" s="78" t="s">
        <v>77</v>
      </c>
      <c r="E2" s="78" t="s">
        <v>80</v>
      </c>
      <c r="F2" s="79" t="s">
        <v>79</v>
      </c>
      <c r="G2" s="80" t="s">
        <v>89</v>
      </c>
    </row>
    <row r="3" spans="1:7" ht="15.75" thickBot="1" x14ac:dyDescent="0.3">
      <c r="A3" s="81">
        <v>7510</v>
      </c>
      <c r="B3" s="82" t="s">
        <v>2</v>
      </c>
      <c r="C3" s="83">
        <v>1700</v>
      </c>
      <c r="D3" s="83"/>
      <c r="E3" s="83">
        <v>1700</v>
      </c>
      <c r="F3" s="84">
        <v>1148</v>
      </c>
      <c r="G3" s="85">
        <v>1148</v>
      </c>
    </row>
    <row r="4" spans="1:7" ht="15.75" thickBot="1" x14ac:dyDescent="0.3">
      <c r="A4" s="81">
        <v>7511</v>
      </c>
      <c r="B4" s="82" t="s">
        <v>3</v>
      </c>
      <c r="C4" s="86">
        <f>1636161+25000+54000</f>
        <v>1715161</v>
      </c>
      <c r="D4" s="86">
        <v>709000</v>
      </c>
      <c r="E4" s="86">
        <f>1636161+25000+54000+609000</f>
        <v>2324161</v>
      </c>
      <c r="F4" s="84">
        <v>1194440</v>
      </c>
      <c r="G4" s="85">
        <f>F4+221.2+22110.24+28823.01</f>
        <v>1245594.45</v>
      </c>
    </row>
    <row r="5" spans="1:7" ht="15.75" thickBot="1" x14ac:dyDescent="0.3">
      <c r="A5" s="81">
        <v>7570</v>
      </c>
      <c r="B5" s="82" t="s">
        <v>90</v>
      </c>
      <c r="C5" s="86">
        <f>2295096+150000+42500+57000</f>
        <v>2544596</v>
      </c>
      <c r="D5" s="86">
        <v>1145735</v>
      </c>
      <c r="E5" s="86">
        <v>3790331</v>
      </c>
      <c r="F5" s="84">
        <v>1643696</v>
      </c>
      <c r="G5" s="85">
        <f>F5+71725.6</f>
        <v>1715421.6</v>
      </c>
    </row>
    <row r="6" spans="1:7" ht="15.75" thickBot="1" x14ac:dyDescent="0.3">
      <c r="A6" s="81">
        <v>7512</v>
      </c>
      <c r="B6" s="82" t="s">
        <v>4</v>
      </c>
      <c r="C6" s="83">
        <v>4000</v>
      </c>
      <c r="D6" s="83"/>
      <c r="E6" s="83">
        <v>4000</v>
      </c>
      <c r="F6" s="84">
        <v>0</v>
      </c>
      <c r="G6" s="85">
        <v>0</v>
      </c>
    </row>
    <row r="7" spans="1:7" ht="15.75" thickBot="1" x14ac:dyDescent="0.3">
      <c r="A7" s="81">
        <v>7800</v>
      </c>
      <c r="B7" s="82" t="s">
        <v>5</v>
      </c>
      <c r="C7" s="83">
        <v>6079</v>
      </c>
      <c r="D7" s="83"/>
      <c r="E7" s="83">
        <v>6079</v>
      </c>
      <c r="F7" s="84">
        <v>63436</v>
      </c>
      <c r="G7" s="85">
        <f>63436+61832.97</f>
        <v>125268.97</v>
      </c>
    </row>
    <row r="8" spans="1:7" ht="15.75" thickBot="1" x14ac:dyDescent="0.3">
      <c r="A8" s="81">
        <v>7837</v>
      </c>
      <c r="B8" s="82" t="s">
        <v>67</v>
      </c>
      <c r="C8" s="83">
        <v>250000</v>
      </c>
      <c r="D8" s="83"/>
      <c r="E8" s="83">
        <f>400000-150000</f>
        <v>250000</v>
      </c>
      <c r="F8" s="84">
        <v>400000</v>
      </c>
      <c r="G8" s="85">
        <v>700000</v>
      </c>
    </row>
    <row r="9" spans="1:7" ht="15.75" thickBot="1" x14ac:dyDescent="0.3">
      <c r="A9" s="81">
        <v>7710</v>
      </c>
      <c r="B9" s="82" t="s">
        <v>63</v>
      </c>
      <c r="C9" s="83">
        <v>4000</v>
      </c>
      <c r="D9" s="83"/>
      <c r="E9" s="83">
        <v>4000</v>
      </c>
      <c r="F9" s="84">
        <v>4741.5600000000004</v>
      </c>
      <c r="G9" s="85">
        <v>4741.5600000000004</v>
      </c>
    </row>
    <row r="10" spans="1:7" ht="15.75" thickBot="1" x14ac:dyDescent="0.3">
      <c r="A10" s="87">
        <v>7811</v>
      </c>
      <c r="B10" s="82" t="s">
        <v>6</v>
      </c>
      <c r="C10" s="88">
        <v>3000</v>
      </c>
      <c r="D10" s="88"/>
      <c r="E10" s="88">
        <v>3000</v>
      </c>
      <c r="F10" s="84">
        <v>0</v>
      </c>
      <c r="G10" s="89">
        <v>0</v>
      </c>
    </row>
    <row r="11" spans="1:7" ht="15.75" thickBot="1" x14ac:dyDescent="0.3">
      <c r="A11" s="90"/>
      <c r="B11" s="91" t="s">
        <v>7</v>
      </c>
      <c r="C11" s="92">
        <f>SUM(C3:C10)</f>
        <v>4528536</v>
      </c>
      <c r="D11" s="92">
        <f>SUM(D4:D10)</f>
        <v>1854735</v>
      </c>
      <c r="E11" s="92">
        <f>SUM(E3:E10)</f>
        <v>6383271</v>
      </c>
      <c r="F11" s="93">
        <f>SUM(F3:F10)</f>
        <v>3307461.56</v>
      </c>
      <c r="G11" s="93">
        <f>SUM(G3:G10)</f>
        <v>3792174.58</v>
      </c>
    </row>
    <row r="12" spans="1:7" ht="15.75" thickBot="1" x14ac:dyDescent="0.3">
      <c r="A12" s="94"/>
      <c r="B12" s="95"/>
      <c r="C12" s="95"/>
      <c r="D12" s="95"/>
      <c r="E12" s="95"/>
      <c r="F12" s="95"/>
      <c r="G12" s="95"/>
    </row>
    <row r="13" spans="1:7" ht="36.75" thickBot="1" x14ac:dyDescent="0.3">
      <c r="A13" s="96" t="s">
        <v>0</v>
      </c>
      <c r="B13" s="77" t="s">
        <v>8</v>
      </c>
      <c r="C13" s="97" t="s">
        <v>65</v>
      </c>
      <c r="D13" s="97" t="s">
        <v>78</v>
      </c>
      <c r="E13" s="97" t="s">
        <v>75</v>
      </c>
      <c r="F13" s="80" t="s">
        <v>79</v>
      </c>
      <c r="G13" s="80" t="s">
        <v>89</v>
      </c>
    </row>
    <row r="14" spans="1:7" ht="15.75" thickBot="1" x14ac:dyDescent="0.3">
      <c r="A14" s="87">
        <v>4000</v>
      </c>
      <c r="B14" s="82" t="s">
        <v>9</v>
      </c>
      <c r="C14" s="98">
        <v>782000</v>
      </c>
      <c r="D14" s="99"/>
      <c r="E14" s="98">
        <v>782000</v>
      </c>
      <c r="F14" s="100">
        <v>436669</v>
      </c>
      <c r="G14" s="100">
        <f>F14+5000</f>
        <v>441669</v>
      </c>
    </row>
    <row r="15" spans="1:7" ht="15.75" thickBot="1" x14ac:dyDescent="0.3">
      <c r="A15" s="87">
        <v>4002</v>
      </c>
      <c r="B15" s="82" t="s">
        <v>10</v>
      </c>
      <c r="C15" s="98">
        <v>10000</v>
      </c>
      <c r="D15" s="99"/>
      <c r="E15" s="98">
        <v>10000</v>
      </c>
      <c r="F15" s="100">
        <v>4566</v>
      </c>
      <c r="G15" s="100">
        <f>F15+550</f>
        <v>5116</v>
      </c>
    </row>
    <row r="16" spans="1:7" ht="15.75" thickBot="1" x14ac:dyDescent="0.3">
      <c r="A16" s="87">
        <v>4003</v>
      </c>
      <c r="B16" s="82" t="s">
        <v>11</v>
      </c>
      <c r="C16" s="98">
        <v>44500</v>
      </c>
      <c r="D16" s="99"/>
      <c r="E16" s="98">
        <v>44500</v>
      </c>
      <c r="F16" s="100">
        <v>14175</v>
      </c>
      <c r="G16" s="100">
        <f>F16+2000</f>
        <v>16175</v>
      </c>
    </row>
    <row r="17" spans="1:7" ht="15.75" thickBot="1" x14ac:dyDescent="0.3">
      <c r="A17" s="87">
        <v>4004</v>
      </c>
      <c r="B17" s="82" t="s">
        <v>81</v>
      </c>
      <c r="C17" s="98">
        <v>55000</v>
      </c>
      <c r="D17" s="99"/>
      <c r="E17" s="98">
        <v>55000</v>
      </c>
      <c r="F17" s="100">
        <v>40403</v>
      </c>
      <c r="G17" s="100">
        <f>F17+6000</f>
        <v>46403</v>
      </c>
    </row>
    <row r="18" spans="1:7" ht="15.75" thickBot="1" x14ac:dyDescent="0.3">
      <c r="A18" s="87">
        <v>4005</v>
      </c>
      <c r="B18" s="82" t="s">
        <v>12</v>
      </c>
      <c r="C18" s="98">
        <v>2000</v>
      </c>
      <c r="D18" s="99"/>
      <c r="E18" s="98">
        <v>2000</v>
      </c>
      <c r="F18" s="100">
        <v>476</v>
      </c>
      <c r="G18" s="100">
        <v>476</v>
      </c>
    </row>
    <row r="19" spans="1:7" ht="15.75" thickBot="1" x14ac:dyDescent="0.3">
      <c r="A19" s="87">
        <v>4010</v>
      </c>
      <c r="B19" s="82" t="s">
        <v>13</v>
      </c>
      <c r="C19" s="98">
        <v>7000</v>
      </c>
      <c r="D19" s="99"/>
      <c r="E19" s="98">
        <v>7000</v>
      </c>
      <c r="F19" s="100">
        <v>4257</v>
      </c>
      <c r="G19" s="100">
        <v>4500</v>
      </c>
    </row>
    <row r="20" spans="1:7" ht="15.75" thickBot="1" x14ac:dyDescent="0.3">
      <c r="A20" s="87">
        <v>4011</v>
      </c>
      <c r="B20" s="82" t="s">
        <v>14</v>
      </c>
      <c r="C20" s="98">
        <v>115000</v>
      </c>
      <c r="D20" s="99"/>
      <c r="E20" s="98">
        <v>115000</v>
      </c>
      <c r="F20" s="100">
        <v>8494</v>
      </c>
      <c r="G20" s="100">
        <v>9000</v>
      </c>
    </row>
    <row r="21" spans="1:7" ht="15.75" thickBot="1" x14ac:dyDescent="0.3">
      <c r="A21" s="87">
        <v>40111</v>
      </c>
      <c r="B21" s="82" t="s">
        <v>82</v>
      </c>
      <c r="C21" s="98"/>
      <c r="D21" s="99"/>
      <c r="E21" s="98"/>
      <c r="F21" s="100">
        <v>17579</v>
      </c>
      <c r="G21" s="100">
        <v>19000</v>
      </c>
    </row>
    <row r="22" spans="1:7" ht="15.75" thickBot="1" x14ac:dyDescent="0.3">
      <c r="A22" s="87">
        <v>40112</v>
      </c>
      <c r="B22" s="82" t="s">
        <v>83</v>
      </c>
      <c r="C22" s="98"/>
      <c r="D22" s="99"/>
      <c r="E22" s="98"/>
      <c r="F22" s="100">
        <v>7658</v>
      </c>
      <c r="G22" s="100">
        <v>9000</v>
      </c>
    </row>
    <row r="23" spans="1:7" ht="15.75" thickBot="1" x14ac:dyDescent="0.3">
      <c r="A23" s="87">
        <v>4012</v>
      </c>
      <c r="B23" s="82" t="s">
        <v>15</v>
      </c>
      <c r="C23" s="82">
        <v>1000</v>
      </c>
      <c r="D23" s="82"/>
      <c r="E23" s="82">
        <v>1000</v>
      </c>
      <c r="F23" s="100">
        <v>237</v>
      </c>
      <c r="G23" s="100">
        <v>237</v>
      </c>
    </row>
    <row r="24" spans="1:7" ht="15.75" thickBot="1" x14ac:dyDescent="0.3">
      <c r="A24" s="87">
        <v>4013</v>
      </c>
      <c r="B24" s="82" t="s">
        <v>16</v>
      </c>
      <c r="C24" s="99">
        <v>5000</v>
      </c>
      <c r="D24" s="99"/>
      <c r="E24" s="99">
        <v>5000</v>
      </c>
      <c r="F24" s="100">
        <v>4301</v>
      </c>
      <c r="G24" s="100">
        <v>4500</v>
      </c>
    </row>
    <row r="25" spans="1:7" ht="15.75" thickBot="1" x14ac:dyDescent="0.3">
      <c r="A25" s="87">
        <v>4017</v>
      </c>
      <c r="B25" s="82" t="s">
        <v>17</v>
      </c>
      <c r="C25" s="99">
        <v>1500</v>
      </c>
      <c r="D25" s="99"/>
      <c r="E25" s="99">
        <v>1500</v>
      </c>
      <c r="F25" s="100">
        <v>5219</v>
      </c>
      <c r="G25" s="100">
        <v>5700</v>
      </c>
    </row>
    <row r="26" spans="1:7" ht="15.75" thickBot="1" x14ac:dyDescent="0.3">
      <c r="A26" s="87">
        <v>4040</v>
      </c>
      <c r="B26" s="82" t="s">
        <v>18</v>
      </c>
      <c r="C26" s="99">
        <v>60000</v>
      </c>
      <c r="D26" s="99"/>
      <c r="E26" s="99">
        <v>60000</v>
      </c>
      <c r="F26" s="100">
        <v>1016</v>
      </c>
      <c r="G26" s="100">
        <v>2000</v>
      </c>
    </row>
    <row r="27" spans="1:7" ht="15.75" thickBot="1" x14ac:dyDescent="0.3">
      <c r="A27" s="87">
        <v>4050</v>
      </c>
      <c r="B27" s="82" t="s">
        <v>19</v>
      </c>
      <c r="C27" s="99">
        <v>36500</v>
      </c>
      <c r="D27" s="99"/>
      <c r="E27" s="99">
        <v>36500</v>
      </c>
      <c r="F27" s="100">
        <v>32271.37</v>
      </c>
      <c r="G27" s="100">
        <v>35000</v>
      </c>
    </row>
    <row r="28" spans="1:7" ht="15.75" thickBot="1" x14ac:dyDescent="0.3">
      <c r="A28" s="87">
        <v>4021</v>
      </c>
      <c r="B28" s="82" t="s">
        <v>69</v>
      </c>
      <c r="C28" s="99">
        <v>250000</v>
      </c>
      <c r="D28" s="99"/>
      <c r="E28" s="99">
        <v>250000</v>
      </c>
      <c r="F28" s="100">
        <v>179510</v>
      </c>
      <c r="G28" s="100">
        <v>179510</v>
      </c>
    </row>
    <row r="29" spans="1:7" ht="15.75" thickBot="1" x14ac:dyDescent="0.3">
      <c r="A29" s="87">
        <v>4060</v>
      </c>
      <c r="B29" s="82" t="s">
        <v>20</v>
      </c>
      <c r="C29" s="99">
        <v>650000</v>
      </c>
      <c r="D29" s="99">
        <v>1795235</v>
      </c>
      <c r="E29" s="99">
        <v>2445235</v>
      </c>
      <c r="F29" s="100">
        <v>748999.14</v>
      </c>
      <c r="G29" s="100">
        <v>790000</v>
      </c>
    </row>
    <row r="30" spans="1:7" ht="15.75" thickBot="1" x14ac:dyDescent="0.3">
      <c r="A30" s="87">
        <v>4061</v>
      </c>
      <c r="B30" s="82" t="s">
        <v>64</v>
      </c>
      <c r="C30" s="99">
        <v>40000</v>
      </c>
      <c r="D30" s="99">
        <v>40000</v>
      </c>
      <c r="E30" s="99">
        <v>80000</v>
      </c>
      <c r="F30" s="100">
        <v>52277.86</v>
      </c>
      <c r="G30" s="100">
        <v>58000</v>
      </c>
    </row>
    <row r="31" spans="1:7" ht="15.75" thickBot="1" x14ac:dyDescent="0.3">
      <c r="A31" s="87">
        <v>4063</v>
      </c>
      <c r="B31" s="82" t="s">
        <v>21</v>
      </c>
      <c r="C31" s="82">
        <v>600</v>
      </c>
      <c r="D31" s="82"/>
      <c r="E31" s="82">
        <v>600</v>
      </c>
      <c r="F31" s="100">
        <v>160.44</v>
      </c>
      <c r="G31" s="100">
        <v>160</v>
      </c>
    </row>
    <row r="32" spans="1:7" ht="15.75" thickBot="1" x14ac:dyDescent="0.3">
      <c r="A32" s="87">
        <v>4064</v>
      </c>
      <c r="B32" s="82" t="s">
        <v>22</v>
      </c>
      <c r="C32" s="99">
        <v>4400</v>
      </c>
      <c r="D32" s="99"/>
      <c r="E32" s="99">
        <v>4400</v>
      </c>
      <c r="F32" s="100">
        <f>240.16+320.21</f>
        <v>560.37</v>
      </c>
      <c r="G32" s="100">
        <v>810</v>
      </c>
    </row>
    <row r="33" spans="1:7" ht="15.75" thickBot="1" x14ac:dyDescent="0.3">
      <c r="A33" s="87">
        <v>4071</v>
      </c>
      <c r="B33" s="82" t="s">
        <v>23</v>
      </c>
      <c r="C33" s="99">
        <v>3000</v>
      </c>
      <c r="D33" s="99"/>
      <c r="E33" s="99">
        <v>3000</v>
      </c>
      <c r="F33" s="100">
        <v>1327.18</v>
      </c>
      <c r="G33" s="100">
        <v>1500</v>
      </c>
    </row>
    <row r="34" spans="1:7" ht="15.75" thickBot="1" x14ac:dyDescent="0.3">
      <c r="A34" s="112"/>
      <c r="B34" s="101" t="s">
        <v>68</v>
      </c>
      <c r="C34" s="99">
        <v>6000</v>
      </c>
      <c r="D34" s="99"/>
      <c r="E34" s="99">
        <v>6000</v>
      </c>
      <c r="F34" s="100">
        <f>6588.71*80%</f>
        <v>5270.9680000000008</v>
      </c>
      <c r="G34" s="100">
        <v>6000</v>
      </c>
    </row>
    <row r="35" spans="1:7" ht="15.75" thickBot="1" x14ac:dyDescent="0.3">
      <c r="A35" s="112"/>
      <c r="B35" s="101" t="s">
        <v>70</v>
      </c>
      <c r="C35" s="99">
        <v>2500</v>
      </c>
      <c r="D35" s="99"/>
      <c r="E35" s="99">
        <v>2500</v>
      </c>
      <c r="F35" s="100">
        <f>6588.71*20%</f>
        <v>1317.7420000000002</v>
      </c>
      <c r="G35" s="100">
        <v>2000</v>
      </c>
    </row>
    <row r="36" spans="1:7" ht="15.75" thickBot="1" x14ac:dyDescent="0.3">
      <c r="A36" s="102">
        <v>41490</v>
      </c>
      <c r="B36" s="101" t="s">
        <v>84</v>
      </c>
      <c r="C36" s="99">
        <v>7000</v>
      </c>
      <c r="D36" s="99"/>
      <c r="E36" s="99">
        <v>7000</v>
      </c>
      <c r="F36" s="100">
        <f>3807.61+1312</f>
        <v>5119.6100000000006</v>
      </c>
      <c r="G36" s="100">
        <v>6000</v>
      </c>
    </row>
    <row r="37" spans="1:7" ht="15.75" thickBot="1" x14ac:dyDescent="0.3">
      <c r="A37" s="87">
        <v>4101</v>
      </c>
      <c r="B37" s="82" t="s">
        <v>24</v>
      </c>
      <c r="C37" s="99">
        <v>1000</v>
      </c>
      <c r="D37" s="99"/>
      <c r="E37" s="99">
        <v>1000</v>
      </c>
      <c r="F37" s="100">
        <v>336.9</v>
      </c>
      <c r="G37" s="100">
        <v>400</v>
      </c>
    </row>
    <row r="38" spans="1:7" ht="15.75" thickBot="1" x14ac:dyDescent="0.3">
      <c r="A38" s="87">
        <v>4108</v>
      </c>
      <c r="B38" s="82" t="s">
        <v>25</v>
      </c>
      <c r="C38" s="82">
        <v>435</v>
      </c>
      <c r="D38" s="82"/>
      <c r="E38" s="82">
        <v>435</v>
      </c>
      <c r="F38" s="100">
        <v>300</v>
      </c>
      <c r="G38" s="100">
        <v>300</v>
      </c>
    </row>
    <row r="39" spans="1:7" ht="15.75" thickBot="1" x14ac:dyDescent="0.3">
      <c r="A39" s="87">
        <v>4173</v>
      </c>
      <c r="B39" s="82" t="s">
        <v>26</v>
      </c>
      <c r="C39" s="99">
        <v>140000</v>
      </c>
      <c r="D39" s="99"/>
      <c r="E39" s="99">
        <v>140000</v>
      </c>
      <c r="F39" s="100">
        <f>26417.6/2+108700.8</f>
        <v>121909.6</v>
      </c>
      <c r="G39" s="100">
        <f>15000+121910</f>
        <v>136910</v>
      </c>
    </row>
    <row r="40" spans="1:7" ht="15.75" thickBot="1" x14ac:dyDescent="0.3">
      <c r="A40" s="87">
        <v>4114</v>
      </c>
      <c r="B40" s="82" t="s">
        <v>27</v>
      </c>
      <c r="C40" s="99">
        <v>10000</v>
      </c>
      <c r="D40" s="99"/>
      <c r="E40" s="99">
        <v>10000</v>
      </c>
      <c r="F40" s="100">
        <v>7020</v>
      </c>
      <c r="G40" s="100">
        <v>7020</v>
      </c>
    </row>
    <row r="41" spans="1:7" ht="15.75" thickBot="1" x14ac:dyDescent="0.3">
      <c r="A41" s="87">
        <v>4120</v>
      </c>
      <c r="B41" s="82" t="s">
        <v>28</v>
      </c>
      <c r="C41" s="99">
        <v>350341</v>
      </c>
      <c r="D41" s="99">
        <v>19500</v>
      </c>
      <c r="E41" s="99">
        <v>369841</v>
      </c>
      <c r="F41" s="100">
        <v>149303.07999999999</v>
      </c>
      <c r="G41" s="100">
        <v>149303</v>
      </c>
    </row>
    <row r="42" spans="1:7" ht="15.75" thickBot="1" x14ac:dyDescent="0.3">
      <c r="A42" s="87">
        <v>4122</v>
      </c>
      <c r="B42" s="82" t="s">
        <v>29</v>
      </c>
      <c r="C42" s="99">
        <v>12000</v>
      </c>
      <c r="D42" s="99"/>
      <c r="E42" s="99">
        <v>12000</v>
      </c>
      <c r="F42" s="100">
        <v>6320</v>
      </c>
      <c r="G42" s="100">
        <v>8000</v>
      </c>
    </row>
    <row r="43" spans="1:7" ht="15.75" thickBot="1" x14ac:dyDescent="0.3">
      <c r="A43" s="87">
        <v>4123</v>
      </c>
      <c r="B43" s="82" t="s">
        <v>30</v>
      </c>
      <c r="C43" s="99">
        <v>9000</v>
      </c>
      <c r="D43" s="99"/>
      <c r="E43" s="99">
        <v>9000</v>
      </c>
      <c r="F43" s="100">
        <v>4478.5</v>
      </c>
      <c r="G43" s="100">
        <v>7000</v>
      </c>
    </row>
    <row r="44" spans="1:7" ht="15.75" thickBot="1" x14ac:dyDescent="0.3">
      <c r="A44" s="87">
        <v>4124</v>
      </c>
      <c r="B44" s="82" t="s">
        <v>31</v>
      </c>
      <c r="C44" s="99">
        <v>5000</v>
      </c>
      <c r="D44" s="99"/>
      <c r="E44" s="99">
        <v>5000</v>
      </c>
      <c r="F44" s="100">
        <v>1758.8</v>
      </c>
      <c r="G44" s="100">
        <v>1759</v>
      </c>
    </row>
    <row r="45" spans="1:7" ht="15.75" thickBot="1" x14ac:dyDescent="0.3">
      <c r="A45" s="87">
        <v>4127</v>
      </c>
      <c r="B45" s="82" t="s">
        <v>32</v>
      </c>
      <c r="C45" s="99">
        <v>7000</v>
      </c>
      <c r="D45" s="99"/>
      <c r="E45" s="99">
        <v>7000</v>
      </c>
      <c r="F45" s="100">
        <v>4316</v>
      </c>
      <c r="G45" s="100">
        <f>4316+500</f>
        <v>4816</v>
      </c>
    </row>
    <row r="46" spans="1:7" ht="15.75" thickBot="1" x14ac:dyDescent="0.3">
      <c r="A46" s="87">
        <v>4128</v>
      </c>
      <c r="B46" s="82" t="s">
        <v>33</v>
      </c>
      <c r="C46" s="99">
        <v>19000</v>
      </c>
      <c r="D46" s="99"/>
      <c r="E46" s="99">
        <v>19000</v>
      </c>
      <c r="F46" s="100">
        <v>18480</v>
      </c>
      <c r="G46" s="100">
        <v>18480</v>
      </c>
    </row>
    <row r="47" spans="1:7" ht="15.75" thickBot="1" x14ac:dyDescent="0.3">
      <c r="A47" s="87">
        <v>4129</v>
      </c>
      <c r="B47" s="82" t="s">
        <v>34</v>
      </c>
      <c r="C47" s="99">
        <v>2000</v>
      </c>
      <c r="D47" s="82"/>
      <c r="E47" s="99">
        <v>2000</v>
      </c>
      <c r="F47" s="100">
        <v>20</v>
      </c>
      <c r="G47" s="100">
        <v>20</v>
      </c>
    </row>
    <row r="48" spans="1:7" ht="15.75" thickBot="1" x14ac:dyDescent="0.3">
      <c r="A48" s="87">
        <v>4132</v>
      </c>
      <c r="B48" s="82" t="s">
        <v>35</v>
      </c>
      <c r="C48" s="99">
        <v>1500</v>
      </c>
      <c r="D48" s="99"/>
      <c r="E48" s="99">
        <v>1500</v>
      </c>
      <c r="F48" s="100">
        <v>1358.67</v>
      </c>
      <c r="G48" s="100">
        <v>1359</v>
      </c>
    </row>
    <row r="49" spans="1:7" ht="15.75" thickBot="1" x14ac:dyDescent="0.3">
      <c r="A49" s="87">
        <v>4141</v>
      </c>
      <c r="B49" s="82" t="s">
        <v>36</v>
      </c>
      <c r="C49" s="99">
        <v>3500</v>
      </c>
      <c r="D49" s="99"/>
      <c r="E49" s="99">
        <v>3500</v>
      </c>
      <c r="F49" s="100">
        <v>1199.5</v>
      </c>
      <c r="G49" s="100">
        <f>1200+1000</f>
        <v>2200</v>
      </c>
    </row>
    <row r="50" spans="1:7" ht="15.75" thickBot="1" x14ac:dyDescent="0.3">
      <c r="A50" s="87">
        <v>4150</v>
      </c>
      <c r="B50" s="101" t="s">
        <v>37</v>
      </c>
      <c r="C50" s="98">
        <v>30000</v>
      </c>
      <c r="D50" s="99"/>
      <c r="E50" s="98">
        <v>30000</v>
      </c>
      <c r="F50" s="100">
        <v>11000</v>
      </c>
      <c r="G50" s="100">
        <v>12000</v>
      </c>
    </row>
    <row r="51" spans="1:7" ht="15.75" thickBot="1" x14ac:dyDescent="0.3">
      <c r="A51" s="87">
        <v>4160</v>
      </c>
      <c r="B51" s="82" t="s">
        <v>38</v>
      </c>
      <c r="C51" s="98">
        <v>17000</v>
      </c>
      <c r="D51" s="99"/>
      <c r="E51" s="98">
        <v>17000</v>
      </c>
      <c r="F51" s="100">
        <v>6164.53</v>
      </c>
      <c r="G51" s="100">
        <f>6165+1000</f>
        <v>7165</v>
      </c>
    </row>
    <row r="52" spans="1:7" ht="15.75" thickBot="1" x14ac:dyDescent="0.3">
      <c r="A52" s="87">
        <v>4164</v>
      </c>
      <c r="B52" s="82" t="s">
        <v>39</v>
      </c>
      <c r="C52" s="98">
        <v>33600</v>
      </c>
      <c r="D52" s="99"/>
      <c r="E52" s="98">
        <v>33600</v>
      </c>
      <c r="F52" s="100">
        <v>30800</v>
      </c>
      <c r="G52" s="100">
        <f>F52+2800</f>
        <v>33600</v>
      </c>
    </row>
    <row r="53" spans="1:7" ht="15.75" thickBot="1" x14ac:dyDescent="0.3">
      <c r="A53" s="87">
        <v>4167</v>
      </c>
      <c r="B53" s="82" t="s">
        <v>40</v>
      </c>
      <c r="C53" s="99">
        <v>5000</v>
      </c>
      <c r="D53" s="82"/>
      <c r="E53" s="99">
        <v>5000</v>
      </c>
      <c r="F53" s="100">
        <v>610</v>
      </c>
      <c r="G53" s="100">
        <v>610</v>
      </c>
    </row>
    <row r="54" spans="1:7" ht="15.75" thickBot="1" x14ac:dyDescent="0.3">
      <c r="A54" s="87">
        <v>4168</v>
      </c>
      <c r="B54" s="82" t="s">
        <v>41</v>
      </c>
      <c r="C54" s="99">
        <v>6000</v>
      </c>
      <c r="D54" s="99"/>
      <c r="E54" s="99">
        <v>6000</v>
      </c>
      <c r="F54" s="100">
        <v>789.45</v>
      </c>
      <c r="G54" s="100">
        <f>789+100</f>
        <v>889</v>
      </c>
    </row>
    <row r="55" spans="1:7" ht="15.75" thickBot="1" x14ac:dyDescent="0.3">
      <c r="A55" s="87">
        <v>4171</v>
      </c>
      <c r="B55" s="82" t="s">
        <v>42</v>
      </c>
      <c r="C55" s="99">
        <v>8000</v>
      </c>
      <c r="D55" s="99"/>
      <c r="E55" s="99">
        <v>8000</v>
      </c>
      <c r="F55" s="100">
        <v>6530</v>
      </c>
      <c r="G55" s="100">
        <v>7500</v>
      </c>
    </row>
    <row r="56" spans="1:7" ht="15.75" thickBot="1" x14ac:dyDescent="0.3">
      <c r="A56" s="87">
        <v>4172</v>
      </c>
      <c r="B56" s="82" t="s">
        <v>43</v>
      </c>
      <c r="C56" s="99">
        <v>34000</v>
      </c>
      <c r="D56" s="99"/>
      <c r="E56" s="99">
        <v>34000</v>
      </c>
      <c r="F56" s="100">
        <v>24172.880000000001</v>
      </c>
      <c r="G56" s="100">
        <v>26000</v>
      </c>
    </row>
    <row r="57" spans="1:7" ht="15.75" thickBot="1" x14ac:dyDescent="0.3">
      <c r="A57" s="87">
        <v>4176</v>
      </c>
      <c r="B57" s="82" t="s">
        <v>44</v>
      </c>
      <c r="C57" s="99">
        <v>2500</v>
      </c>
      <c r="D57" s="99"/>
      <c r="E57" s="99">
        <v>2500</v>
      </c>
      <c r="F57" s="100">
        <v>920</v>
      </c>
      <c r="G57" s="100">
        <v>1840</v>
      </c>
    </row>
    <row r="58" spans="1:7" ht="15.75" thickBot="1" x14ac:dyDescent="0.3">
      <c r="A58" s="87">
        <v>4177</v>
      </c>
      <c r="B58" s="82" t="s">
        <v>45</v>
      </c>
      <c r="C58" s="99">
        <v>2000</v>
      </c>
      <c r="D58" s="99"/>
      <c r="E58" s="99">
        <v>2000</v>
      </c>
      <c r="F58" s="100">
        <v>0</v>
      </c>
      <c r="G58" s="100">
        <v>2000</v>
      </c>
    </row>
    <row r="59" spans="1:7" ht="15.75" thickBot="1" x14ac:dyDescent="0.3">
      <c r="A59" s="87">
        <v>4199</v>
      </c>
      <c r="B59" s="82" t="s">
        <v>85</v>
      </c>
      <c r="C59" s="99">
        <v>0</v>
      </c>
      <c r="D59" s="99"/>
      <c r="E59" s="99">
        <v>0</v>
      </c>
      <c r="F59" s="100">
        <v>250</v>
      </c>
      <c r="G59" s="100">
        <v>250</v>
      </c>
    </row>
    <row r="60" spans="1:7" ht="15.75" thickBot="1" x14ac:dyDescent="0.3">
      <c r="A60" s="87"/>
      <c r="B60" s="82" t="s">
        <v>46</v>
      </c>
      <c r="C60" s="99">
        <v>1400000</v>
      </c>
      <c r="D60" s="99"/>
      <c r="E60" s="99">
        <v>1400000</v>
      </c>
      <c r="F60" s="100">
        <f>920562.26+262632.97+194390.15</f>
        <v>1377585.38</v>
      </c>
      <c r="G60" s="100">
        <f>F60+108000+10000</f>
        <v>1495585.38</v>
      </c>
    </row>
    <row r="61" spans="1:7" ht="15.75" thickBot="1" x14ac:dyDescent="0.3">
      <c r="A61" s="87">
        <v>4310</v>
      </c>
      <c r="B61" s="82" t="s">
        <v>47</v>
      </c>
      <c r="C61" s="99">
        <v>200000</v>
      </c>
      <c r="D61" s="99"/>
      <c r="E61" s="99">
        <v>200000</v>
      </c>
      <c r="F61" s="100">
        <v>264728.18</v>
      </c>
      <c r="G61" s="100">
        <v>289210</v>
      </c>
    </row>
    <row r="62" spans="1:7" ht="15.75" thickBot="1" x14ac:dyDescent="0.3">
      <c r="A62" s="87">
        <v>4600</v>
      </c>
      <c r="B62" s="82" t="s">
        <v>48</v>
      </c>
      <c r="C62" s="82">
        <v>2000</v>
      </c>
      <c r="D62" s="82"/>
      <c r="E62" s="82">
        <v>2000</v>
      </c>
      <c r="F62" s="100">
        <v>0</v>
      </c>
      <c r="G62" s="100">
        <v>0</v>
      </c>
    </row>
    <row r="63" spans="1:7" ht="15.75" thickBot="1" x14ac:dyDescent="0.3">
      <c r="A63" s="87">
        <v>4609</v>
      </c>
      <c r="B63" s="82" t="s">
        <v>49</v>
      </c>
      <c r="C63" s="82">
        <v>2000</v>
      </c>
      <c r="D63" s="82"/>
      <c r="E63" s="82">
        <v>2000</v>
      </c>
      <c r="F63" s="100">
        <v>0</v>
      </c>
      <c r="G63" s="100">
        <v>0</v>
      </c>
    </row>
    <row r="64" spans="1:7" ht="15.75" thickBot="1" x14ac:dyDescent="0.3">
      <c r="A64" s="87">
        <v>4651</v>
      </c>
      <c r="B64" s="82" t="s">
        <v>86</v>
      </c>
      <c r="C64" s="99">
        <v>40000</v>
      </c>
      <c r="D64" s="99"/>
      <c r="E64" s="99">
        <v>40000</v>
      </c>
      <c r="F64" s="100">
        <v>44200</v>
      </c>
      <c r="G64" s="100">
        <f>F64+18000</f>
        <v>62200</v>
      </c>
    </row>
    <row r="65" spans="1:7" ht="15.75" thickBot="1" x14ac:dyDescent="0.3">
      <c r="A65" s="87">
        <v>4630</v>
      </c>
      <c r="B65" s="82" t="s">
        <v>50</v>
      </c>
      <c r="C65" s="99">
        <v>1000</v>
      </c>
      <c r="D65" s="82"/>
      <c r="E65" s="99">
        <v>1000</v>
      </c>
      <c r="F65" s="100">
        <f>330.51+330.51</f>
        <v>661.02</v>
      </c>
      <c r="G65" s="100">
        <v>1000</v>
      </c>
    </row>
    <row r="66" spans="1:7" ht="15.75" thickBot="1" x14ac:dyDescent="0.3">
      <c r="A66" s="87">
        <v>4640</v>
      </c>
      <c r="B66" s="82" t="s">
        <v>51</v>
      </c>
      <c r="C66" s="98">
        <v>25500</v>
      </c>
      <c r="D66" s="99"/>
      <c r="E66" s="98">
        <v>25500</v>
      </c>
      <c r="F66" s="100">
        <v>22106.04</v>
      </c>
      <c r="G66" s="100">
        <f>F66+2017</f>
        <v>24123.040000000001</v>
      </c>
    </row>
    <row r="67" spans="1:7" ht="15.75" thickBot="1" x14ac:dyDescent="0.3">
      <c r="A67" s="87">
        <v>4642</v>
      </c>
      <c r="B67" s="82" t="s">
        <v>52</v>
      </c>
      <c r="C67" s="99">
        <v>1300</v>
      </c>
      <c r="D67" s="99"/>
      <c r="E67" s="99">
        <v>1300</v>
      </c>
      <c r="F67" s="100">
        <v>1253.28</v>
      </c>
      <c r="G67" s="100">
        <v>1253</v>
      </c>
    </row>
    <row r="68" spans="1:7" ht="15.75" thickBot="1" x14ac:dyDescent="0.3">
      <c r="A68" s="87">
        <v>4650</v>
      </c>
      <c r="B68" s="82" t="s">
        <v>53</v>
      </c>
      <c r="C68" s="99">
        <v>17000</v>
      </c>
      <c r="D68" s="99"/>
      <c r="E68" s="99">
        <v>17000</v>
      </c>
      <c r="F68" s="100">
        <f>14442.11+6753.4</f>
        <v>21195.510000000002</v>
      </c>
      <c r="G68" s="100">
        <v>23196</v>
      </c>
    </row>
    <row r="69" spans="1:7" ht="15.75" thickBot="1" x14ac:dyDescent="0.3">
      <c r="A69" s="87">
        <v>4684</v>
      </c>
      <c r="B69" s="82" t="s">
        <v>54</v>
      </c>
      <c r="C69" s="99">
        <v>960</v>
      </c>
      <c r="D69" s="99"/>
      <c r="E69" s="99">
        <v>960</v>
      </c>
      <c r="F69" s="100">
        <v>560</v>
      </c>
      <c r="G69" s="100">
        <v>560</v>
      </c>
    </row>
    <row r="70" spans="1:7" ht="15.75" thickBot="1" x14ac:dyDescent="0.3">
      <c r="A70" s="87">
        <v>4692</v>
      </c>
      <c r="B70" s="82" t="s">
        <v>87</v>
      </c>
      <c r="C70" s="99">
        <v>2000</v>
      </c>
      <c r="D70" s="99"/>
      <c r="E70" s="99">
        <v>2000</v>
      </c>
      <c r="F70" s="100">
        <v>3000</v>
      </c>
      <c r="G70" s="100">
        <v>3000</v>
      </c>
    </row>
    <row r="71" spans="1:7" ht="15.75" thickBot="1" x14ac:dyDescent="0.3">
      <c r="A71" s="87">
        <v>4693</v>
      </c>
      <c r="B71" s="82" t="s">
        <v>55</v>
      </c>
      <c r="C71" s="82">
        <v>500</v>
      </c>
      <c r="D71" s="82"/>
      <c r="E71" s="82">
        <v>500</v>
      </c>
      <c r="F71" s="100">
        <v>0</v>
      </c>
      <c r="G71" s="100">
        <v>0</v>
      </c>
    </row>
    <row r="72" spans="1:7" ht="15.75" thickBot="1" x14ac:dyDescent="0.3">
      <c r="A72" s="87">
        <v>4694</v>
      </c>
      <c r="B72" s="82" t="s">
        <v>56</v>
      </c>
      <c r="C72" s="99">
        <v>23000</v>
      </c>
      <c r="D72" s="99"/>
      <c r="E72" s="99">
        <v>23000</v>
      </c>
      <c r="F72" s="100">
        <v>20719.259999999998</v>
      </c>
      <c r="G72" s="100">
        <f>F72+2000</f>
        <v>22719.26</v>
      </c>
    </row>
    <row r="73" spans="1:7" ht="15.75" thickBot="1" x14ac:dyDescent="0.3">
      <c r="A73" s="87">
        <v>4695</v>
      </c>
      <c r="B73" s="82" t="s">
        <v>57</v>
      </c>
      <c r="C73" s="99">
        <v>5000</v>
      </c>
      <c r="D73" s="99"/>
      <c r="E73" s="99">
        <v>5000</v>
      </c>
      <c r="F73" s="100">
        <v>4670</v>
      </c>
      <c r="G73" s="100">
        <f>F73+600</f>
        <v>5270</v>
      </c>
    </row>
    <row r="74" spans="1:7" ht="15.75" thickBot="1" x14ac:dyDescent="0.3">
      <c r="A74" s="87">
        <v>4740</v>
      </c>
      <c r="B74" s="82" t="s">
        <v>58</v>
      </c>
      <c r="C74" s="99">
        <v>1000</v>
      </c>
      <c r="D74" s="99"/>
      <c r="E74" s="99">
        <v>1000</v>
      </c>
      <c r="F74" s="100">
        <v>12.62</v>
      </c>
      <c r="G74" s="100">
        <v>50</v>
      </c>
    </row>
    <row r="75" spans="1:7" ht="15.75" thickBot="1" x14ac:dyDescent="0.3">
      <c r="A75" s="87">
        <v>4831</v>
      </c>
      <c r="B75" s="82" t="s">
        <v>59</v>
      </c>
      <c r="C75" s="99">
        <v>2000</v>
      </c>
      <c r="D75" s="99"/>
      <c r="E75" s="99">
        <v>2000</v>
      </c>
      <c r="F75" s="100">
        <v>1892.42</v>
      </c>
      <c r="G75" s="100">
        <v>2500</v>
      </c>
    </row>
    <row r="76" spans="1:7" ht="15.75" thickBot="1" x14ac:dyDescent="0.3">
      <c r="A76" s="87"/>
      <c r="B76" s="82" t="s">
        <v>88</v>
      </c>
      <c r="C76" s="99">
        <v>11000</v>
      </c>
      <c r="D76" s="99"/>
      <c r="E76" s="99">
        <v>11000</v>
      </c>
      <c r="F76" s="100">
        <f>4048.89+7791.72</f>
        <v>11840.61</v>
      </c>
      <c r="G76" s="100">
        <v>12300</v>
      </c>
    </row>
    <row r="77" spans="1:7" ht="15.75" thickBot="1" x14ac:dyDescent="0.3">
      <c r="A77" s="87"/>
      <c r="B77" s="82" t="s">
        <v>60</v>
      </c>
      <c r="C77" s="99">
        <v>4500</v>
      </c>
      <c r="D77" s="99"/>
      <c r="E77" s="99">
        <v>4500</v>
      </c>
      <c r="F77" s="100">
        <v>24200</v>
      </c>
      <c r="G77" s="100">
        <v>26000</v>
      </c>
    </row>
    <row r="78" spans="1:7" ht="15.75" thickBot="1" x14ac:dyDescent="0.3">
      <c r="A78" s="103"/>
      <c r="B78" s="104" t="s">
        <v>61</v>
      </c>
      <c r="C78" s="105">
        <f>SUM(C14:C77)</f>
        <v>4520636</v>
      </c>
      <c r="D78" s="105">
        <v>1854735</v>
      </c>
      <c r="E78" s="105">
        <f>SUM(E14:E77)</f>
        <v>6375371</v>
      </c>
      <c r="F78" s="106">
        <f>SUM(F14:F77)</f>
        <v>3768526.9099999997</v>
      </c>
      <c r="G78" s="106">
        <f>SUM(G14:G77)</f>
        <v>4041143.6799999997</v>
      </c>
    </row>
    <row r="79" spans="1:7" ht="15.75" thickBot="1" x14ac:dyDescent="0.3">
      <c r="A79" s="107"/>
      <c r="B79" s="108" t="s">
        <v>62</v>
      </c>
      <c r="C79" s="109">
        <f>C11-C78</f>
        <v>7900</v>
      </c>
      <c r="D79" s="109"/>
      <c r="E79" s="109">
        <f>E11-E78</f>
        <v>7900</v>
      </c>
      <c r="F79" s="93">
        <f>F11-F78</f>
        <v>-461065.34999999963</v>
      </c>
      <c r="G79" s="110">
        <f>G11-G78</f>
        <v>-248969.09999999963</v>
      </c>
    </row>
  </sheetData>
  <mergeCells count="1">
    <mergeCell ref="A34:A3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6CD2-2E2E-4EDD-9841-28AE5462DEE8}">
  <dimension ref="A1:G85"/>
  <sheetViews>
    <sheetView tabSelected="1" topLeftCell="B1" workbookViewId="0">
      <selection activeCell="B3" sqref="B3"/>
    </sheetView>
  </sheetViews>
  <sheetFormatPr defaultRowHeight="15" x14ac:dyDescent="0.25"/>
  <cols>
    <col min="1" max="1" width="9.5703125" customWidth="1"/>
    <col min="2" max="2" width="55" customWidth="1"/>
    <col min="3" max="3" width="12" customWidth="1"/>
    <col min="4" max="5" width="13.28515625" customWidth="1"/>
    <col min="6" max="6" width="12.7109375" customWidth="1"/>
  </cols>
  <sheetData>
    <row r="1" spans="1:7" x14ac:dyDescent="0.25">
      <c r="B1" t="s">
        <v>101</v>
      </c>
    </row>
    <row r="2" spans="1:7" x14ac:dyDescent="0.25">
      <c r="B2" t="s">
        <v>100</v>
      </c>
    </row>
    <row r="3" spans="1:7" x14ac:dyDescent="0.25">
      <c r="B3" t="s">
        <v>106</v>
      </c>
    </row>
    <row r="4" spans="1:7" x14ac:dyDescent="0.25">
      <c r="B4" t="s">
        <v>105</v>
      </c>
    </row>
    <row r="7" spans="1:7" ht="15.75" thickBot="1" x14ac:dyDescent="0.3">
      <c r="B7" s="13" t="s">
        <v>104</v>
      </c>
      <c r="C7" t="s">
        <v>99</v>
      </c>
    </row>
    <row r="8" spans="1:7" ht="30.75" thickBot="1" x14ac:dyDescent="0.3">
      <c r="A8" s="16" t="s">
        <v>0</v>
      </c>
      <c r="B8" s="17" t="s">
        <v>1</v>
      </c>
      <c r="C8" s="66" t="s">
        <v>91</v>
      </c>
      <c r="D8" s="67" t="s">
        <v>92</v>
      </c>
      <c r="E8" s="67" t="s">
        <v>93</v>
      </c>
      <c r="G8" s="65">
        <v>0.02</v>
      </c>
    </row>
    <row r="9" spans="1:7" ht="15.75" thickBot="1" x14ac:dyDescent="0.3">
      <c r="A9" s="1">
        <v>7510</v>
      </c>
      <c r="B9" s="7" t="s">
        <v>2</v>
      </c>
      <c r="C9" s="64">
        <v>152.36578405999069</v>
      </c>
      <c r="D9" s="64">
        <f>(C9*$G$8)+C9</f>
        <v>155.41309974119051</v>
      </c>
      <c r="E9" s="64">
        <f>(D9*$G$8)+D9</f>
        <v>158.52136173601431</v>
      </c>
    </row>
    <row r="10" spans="1:7" ht="15.75" thickBot="1" x14ac:dyDescent="0.3">
      <c r="A10" s="1">
        <v>7511</v>
      </c>
      <c r="B10" s="7" t="s">
        <v>3</v>
      </c>
      <c r="C10" s="64">
        <v>236418.79</v>
      </c>
      <c r="D10" s="64">
        <f t="shared" ref="D10:E16" si="0">(C10*$G$8)+C10</f>
        <v>241147.16580000002</v>
      </c>
      <c r="E10" s="64">
        <f t="shared" si="0"/>
        <v>245970.10911600001</v>
      </c>
    </row>
    <row r="11" spans="1:7" ht="15.75" thickBot="1" x14ac:dyDescent="0.3">
      <c r="A11" s="1">
        <v>7570</v>
      </c>
      <c r="B11" s="7" t="s">
        <v>94</v>
      </c>
      <c r="C11" s="64">
        <v>348479.16</v>
      </c>
      <c r="D11" s="64">
        <f t="shared" si="0"/>
        <v>355448.74319999997</v>
      </c>
      <c r="E11" s="64">
        <f t="shared" si="0"/>
        <v>362557.71806399996</v>
      </c>
    </row>
    <row r="12" spans="1:7" ht="15.75" thickBot="1" x14ac:dyDescent="0.3">
      <c r="A12" s="1">
        <v>7512</v>
      </c>
      <c r="B12" s="7" t="s">
        <v>95</v>
      </c>
      <c r="C12" s="64">
        <v>45829.91</v>
      </c>
      <c r="D12" s="64">
        <v>0</v>
      </c>
      <c r="E12" s="64">
        <v>0</v>
      </c>
    </row>
    <row r="13" spans="1:7" ht="15.75" thickBot="1" x14ac:dyDescent="0.3">
      <c r="A13" s="1">
        <v>7800</v>
      </c>
      <c r="B13" s="7" t="s">
        <v>5</v>
      </c>
      <c r="C13" s="64">
        <v>16626.049505607538</v>
      </c>
      <c r="D13" s="64">
        <f t="shared" si="0"/>
        <v>16958.57049571969</v>
      </c>
      <c r="E13" s="64">
        <f t="shared" si="0"/>
        <v>17297.741905634084</v>
      </c>
    </row>
    <row r="14" spans="1:7" ht="15.75" thickBot="1" x14ac:dyDescent="0.3">
      <c r="A14" s="1">
        <v>7837</v>
      </c>
      <c r="B14" s="7" t="s">
        <v>96</v>
      </c>
      <c r="C14" s="64">
        <v>101984.2</v>
      </c>
      <c r="D14" s="64">
        <f t="shared" si="0"/>
        <v>104023.88399999999</v>
      </c>
      <c r="E14" s="64">
        <f t="shared" si="0"/>
        <v>106104.36167999999</v>
      </c>
    </row>
    <row r="15" spans="1:7" ht="15.75" thickBot="1" x14ac:dyDescent="0.3">
      <c r="A15" s="1">
        <v>7710</v>
      </c>
      <c r="B15" s="7" t="s">
        <v>63</v>
      </c>
      <c r="C15" s="64">
        <v>629.31315946645429</v>
      </c>
      <c r="D15" s="64">
        <f t="shared" si="0"/>
        <v>641.89942265578338</v>
      </c>
      <c r="E15" s="64">
        <f t="shared" si="0"/>
        <v>654.7374111088991</v>
      </c>
    </row>
    <row r="16" spans="1:7" ht="15.75" thickBot="1" x14ac:dyDescent="0.3">
      <c r="A16" s="2">
        <v>7811</v>
      </c>
      <c r="B16" s="8" t="s">
        <v>6</v>
      </c>
      <c r="C16" s="64">
        <v>700</v>
      </c>
      <c r="D16" s="64">
        <f t="shared" si="0"/>
        <v>714</v>
      </c>
      <c r="E16" s="64">
        <f t="shared" si="0"/>
        <v>728.28</v>
      </c>
    </row>
    <row r="17" spans="1:5" ht="15.75" thickBot="1" x14ac:dyDescent="0.3">
      <c r="A17" s="24"/>
      <c r="B17" s="25" t="s">
        <v>7</v>
      </c>
      <c r="C17" s="70">
        <f>SUM(C9:C16)</f>
        <v>750819.78844913398</v>
      </c>
      <c r="D17" s="70">
        <f>SUM(D9:D16)</f>
        <v>719089.67601811665</v>
      </c>
      <c r="E17" s="70">
        <f>SUM(E9:E16)</f>
        <v>733471.469538479</v>
      </c>
    </row>
    <row r="18" spans="1:5" ht="15.75" thickBot="1" x14ac:dyDescent="0.3">
      <c r="A18" s="4"/>
    </row>
    <row r="19" spans="1:5" ht="30.75" thickBot="1" x14ac:dyDescent="0.3">
      <c r="A19" s="18" t="s">
        <v>0</v>
      </c>
      <c r="B19" s="68" t="s">
        <v>8</v>
      </c>
      <c r="C19" s="66" t="s">
        <v>91</v>
      </c>
      <c r="D19" s="67" t="s">
        <v>92</v>
      </c>
      <c r="E19" s="67" t="s">
        <v>93</v>
      </c>
    </row>
    <row r="20" spans="1:5" ht="15.75" thickBot="1" x14ac:dyDescent="0.3">
      <c r="A20" s="1">
        <v>4000</v>
      </c>
      <c r="B20" s="69" t="s">
        <v>9</v>
      </c>
      <c r="C20" s="64">
        <v>84080.56</v>
      </c>
      <c r="D20" s="64">
        <f>(C20*$G$8)+C20</f>
        <v>85762.171199999997</v>
      </c>
      <c r="E20" s="64">
        <f>(D20*$G$8)+D20</f>
        <v>87477.414623999997</v>
      </c>
    </row>
    <row r="21" spans="1:5" ht="15.75" thickBot="1" x14ac:dyDescent="0.3">
      <c r="A21" s="1">
        <v>4002</v>
      </c>
      <c r="B21" s="69" t="s">
        <v>10</v>
      </c>
      <c r="C21" s="64">
        <v>1592.7</v>
      </c>
      <c r="D21" s="64">
        <f t="shared" ref="D21:E84" si="1">(C21*$G$8)+C21</f>
        <v>1624.5540000000001</v>
      </c>
      <c r="E21" s="64">
        <f t="shared" si="1"/>
        <v>1657.0450800000001</v>
      </c>
    </row>
    <row r="22" spans="1:5" ht="15.75" thickBot="1" x14ac:dyDescent="0.3">
      <c r="A22" s="1">
        <v>4003</v>
      </c>
      <c r="B22" s="69" t="s">
        <v>11</v>
      </c>
      <c r="C22" s="64">
        <v>3251.01</v>
      </c>
      <c r="D22" s="64">
        <f t="shared" si="1"/>
        <v>3316.0302000000001</v>
      </c>
      <c r="E22" s="64">
        <f t="shared" si="1"/>
        <v>3382.3508040000002</v>
      </c>
    </row>
    <row r="23" spans="1:5" ht="15.75" thickBot="1" x14ac:dyDescent="0.3">
      <c r="A23" s="1">
        <v>4004</v>
      </c>
      <c r="B23" s="69" t="s">
        <v>102</v>
      </c>
      <c r="C23" s="64">
        <v>8627</v>
      </c>
      <c r="D23" s="64">
        <f t="shared" si="1"/>
        <v>8799.5400000000009</v>
      </c>
      <c r="E23" s="64">
        <f t="shared" si="1"/>
        <v>8975.5308000000005</v>
      </c>
    </row>
    <row r="24" spans="1:5" ht="15.75" thickBot="1" x14ac:dyDescent="0.3">
      <c r="A24" s="1">
        <v>4005</v>
      </c>
      <c r="B24" s="69" t="s">
        <v>12</v>
      </c>
      <c r="C24" s="64">
        <v>530.9</v>
      </c>
      <c r="D24" s="64">
        <f t="shared" si="1"/>
        <v>541.51800000000003</v>
      </c>
      <c r="E24" s="64">
        <f t="shared" si="1"/>
        <v>552.34836000000007</v>
      </c>
    </row>
    <row r="25" spans="1:5" ht="15.75" thickBot="1" x14ac:dyDescent="0.3">
      <c r="A25" s="1">
        <v>4010</v>
      </c>
      <c r="B25" s="69" t="s">
        <v>13</v>
      </c>
      <c r="C25" s="64">
        <v>1194.5</v>
      </c>
      <c r="D25" s="64">
        <f t="shared" si="1"/>
        <v>1218.3900000000001</v>
      </c>
      <c r="E25" s="64">
        <f t="shared" si="1"/>
        <v>1242.7578000000001</v>
      </c>
    </row>
    <row r="26" spans="1:5" ht="15.75" thickBot="1" x14ac:dyDescent="0.3">
      <c r="A26" s="1">
        <v>4011</v>
      </c>
      <c r="B26" s="69" t="s">
        <v>14</v>
      </c>
      <c r="C26" s="64">
        <v>2500</v>
      </c>
      <c r="D26" s="64">
        <f t="shared" si="1"/>
        <v>2550</v>
      </c>
      <c r="E26" s="64">
        <f t="shared" si="1"/>
        <v>2601</v>
      </c>
    </row>
    <row r="27" spans="1:5" ht="15.75" thickBot="1" x14ac:dyDescent="0.3">
      <c r="A27" s="1">
        <v>40111</v>
      </c>
      <c r="B27" s="69" t="s">
        <v>103</v>
      </c>
      <c r="C27" s="64">
        <v>7963.4</v>
      </c>
      <c r="D27" s="64">
        <f t="shared" si="1"/>
        <v>8122.6679999999997</v>
      </c>
      <c r="E27" s="64">
        <f t="shared" si="1"/>
        <v>8285.1213599999992</v>
      </c>
    </row>
    <row r="28" spans="1:5" ht="15.75" thickBot="1" x14ac:dyDescent="0.3">
      <c r="A28" s="1">
        <v>40112</v>
      </c>
      <c r="B28" s="69" t="s">
        <v>97</v>
      </c>
      <c r="C28" s="64">
        <v>2441.8200000000002</v>
      </c>
      <c r="D28" s="64">
        <f t="shared" si="1"/>
        <v>2490.6564000000003</v>
      </c>
      <c r="E28" s="64">
        <f t="shared" si="1"/>
        <v>2540.4695280000005</v>
      </c>
    </row>
    <row r="29" spans="1:5" ht="15.75" thickBot="1" x14ac:dyDescent="0.3">
      <c r="A29" s="1">
        <v>4012</v>
      </c>
      <c r="B29" s="71" t="s">
        <v>15</v>
      </c>
      <c r="C29" s="64">
        <v>31.455305594266374</v>
      </c>
      <c r="D29" s="64">
        <f t="shared" si="1"/>
        <v>32.084411706151698</v>
      </c>
      <c r="E29" s="64">
        <f t="shared" si="1"/>
        <v>32.726099940274729</v>
      </c>
    </row>
    <row r="30" spans="1:5" ht="15.75" thickBot="1" x14ac:dyDescent="0.3">
      <c r="A30" s="1">
        <v>4013</v>
      </c>
      <c r="B30" s="9" t="s">
        <v>16</v>
      </c>
      <c r="C30" s="64">
        <v>597.25263786581718</v>
      </c>
      <c r="D30" s="64">
        <f t="shared" si="1"/>
        <v>609.19769062313355</v>
      </c>
      <c r="E30" s="64">
        <f t="shared" si="1"/>
        <v>621.38164443559617</v>
      </c>
    </row>
    <row r="31" spans="1:5" ht="15.75" thickBot="1" x14ac:dyDescent="0.3">
      <c r="A31" s="1">
        <v>4017</v>
      </c>
      <c r="B31" s="9" t="s">
        <v>17</v>
      </c>
      <c r="C31" s="64">
        <v>2389</v>
      </c>
      <c r="D31" s="64">
        <f t="shared" si="1"/>
        <v>2436.7800000000002</v>
      </c>
      <c r="E31" s="64">
        <f t="shared" si="1"/>
        <v>2485.5156000000002</v>
      </c>
    </row>
    <row r="32" spans="1:5" ht="15.75" thickBot="1" x14ac:dyDescent="0.3">
      <c r="A32" s="1">
        <v>4040</v>
      </c>
      <c r="B32" s="9" t="s">
        <v>18</v>
      </c>
      <c r="C32" s="64">
        <v>1327.2</v>
      </c>
      <c r="D32" s="64">
        <f t="shared" si="1"/>
        <v>1353.7440000000001</v>
      </c>
      <c r="E32" s="64">
        <f t="shared" si="1"/>
        <v>1380.81888</v>
      </c>
    </row>
    <row r="33" spans="1:5" ht="15.75" thickBot="1" x14ac:dyDescent="0.3">
      <c r="A33" s="1">
        <v>4050</v>
      </c>
      <c r="B33" s="9" t="s">
        <v>19</v>
      </c>
      <c r="C33" s="64">
        <v>4645.298294511912</v>
      </c>
      <c r="D33" s="64">
        <f t="shared" si="1"/>
        <v>4738.2042604021499</v>
      </c>
      <c r="E33" s="64">
        <f t="shared" si="1"/>
        <v>4832.968345610193</v>
      </c>
    </row>
    <row r="34" spans="1:5" ht="15.75" thickBot="1" x14ac:dyDescent="0.3">
      <c r="A34" s="1">
        <v>4021</v>
      </c>
      <c r="B34" s="9" t="s">
        <v>69</v>
      </c>
      <c r="C34" s="64">
        <v>114672.6</v>
      </c>
      <c r="D34" s="64">
        <v>68500</v>
      </c>
      <c r="E34" s="64">
        <f t="shared" si="1"/>
        <v>69870</v>
      </c>
    </row>
    <row r="35" spans="1:5" ht="15.75" thickBot="1" x14ac:dyDescent="0.3">
      <c r="A35" s="1">
        <v>4060</v>
      </c>
      <c r="B35" s="9" t="s">
        <v>20</v>
      </c>
      <c r="C35" s="64">
        <v>172539.65</v>
      </c>
      <c r="D35" s="64">
        <f t="shared" si="1"/>
        <v>175990.443</v>
      </c>
      <c r="E35" s="64">
        <f t="shared" si="1"/>
        <v>179510.25185999999</v>
      </c>
    </row>
    <row r="36" spans="1:5" ht="15.75" thickBot="1" x14ac:dyDescent="0.3">
      <c r="A36" s="1">
        <v>4061</v>
      </c>
      <c r="B36" s="9" t="s">
        <v>64</v>
      </c>
      <c r="C36" s="64">
        <v>9500</v>
      </c>
      <c r="D36" s="64">
        <f t="shared" si="1"/>
        <v>9690</v>
      </c>
      <c r="E36" s="64">
        <f t="shared" si="1"/>
        <v>9883.7999999999993</v>
      </c>
    </row>
    <row r="37" spans="1:5" ht="15.75" thickBot="1" x14ac:dyDescent="0.3">
      <c r="A37" s="1">
        <v>4063</v>
      </c>
      <c r="B37" s="9" t="s">
        <v>21</v>
      </c>
      <c r="C37" s="64">
        <v>21.235649346340168</v>
      </c>
      <c r="D37" s="64">
        <f t="shared" si="1"/>
        <v>21.660362333266971</v>
      </c>
      <c r="E37" s="64">
        <f t="shared" si="1"/>
        <v>22.093569579932311</v>
      </c>
    </row>
    <row r="38" spans="1:5" ht="15.75" thickBot="1" x14ac:dyDescent="0.3">
      <c r="A38" s="1">
        <v>4064</v>
      </c>
      <c r="B38" s="9" t="s">
        <v>22</v>
      </c>
      <c r="C38" s="64">
        <v>663.6</v>
      </c>
      <c r="D38" s="64">
        <f t="shared" si="1"/>
        <v>676.87200000000007</v>
      </c>
      <c r="E38" s="64">
        <f t="shared" si="1"/>
        <v>690.40944000000002</v>
      </c>
    </row>
    <row r="39" spans="1:5" ht="15.75" thickBot="1" x14ac:dyDescent="0.3">
      <c r="A39" s="1">
        <v>4071</v>
      </c>
      <c r="B39" s="9" t="s">
        <v>23</v>
      </c>
      <c r="C39" s="64">
        <v>250</v>
      </c>
      <c r="D39" s="64">
        <f t="shared" si="1"/>
        <v>255</v>
      </c>
      <c r="E39" s="64">
        <f t="shared" si="1"/>
        <v>260.10000000000002</v>
      </c>
    </row>
    <row r="40" spans="1:5" ht="15.75" thickBot="1" x14ac:dyDescent="0.3">
      <c r="A40" s="111"/>
      <c r="B40" s="32" t="s">
        <v>68</v>
      </c>
      <c r="C40" s="64">
        <v>796.33685048775624</v>
      </c>
      <c r="D40" s="64">
        <f t="shared" si="1"/>
        <v>812.26358749751137</v>
      </c>
      <c r="E40" s="64">
        <f t="shared" si="1"/>
        <v>828.5088592474616</v>
      </c>
    </row>
    <row r="41" spans="1:5" ht="15.75" thickBot="1" x14ac:dyDescent="0.3">
      <c r="A41" s="111"/>
      <c r="B41" s="33" t="s">
        <v>70</v>
      </c>
      <c r="C41" s="64">
        <v>265.44561682925212</v>
      </c>
      <c r="D41" s="64">
        <f t="shared" si="1"/>
        <v>270.75452916583714</v>
      </c>
      <c r="E41" s="64">
        <f t="shared" si="1"/>
        <v>276.16961974915387</v>
      </c>
    </row>
    <row r="42" spans="1:5" ht="15.75" thickBot="1" x14ac:dyDescent="0.3">
      <c r="A42" s="5">
        <v>41490</v>
      </c>
      <c r="B42" s="15" t="s">
        <v>84</v>
      </c>
      <c r="C42" s="64">
        <v>796.33685048775624</v>
      </c>
      <c r="D42" s="64">
        <f t="shared" si="1"/>
        <v>812.26358749751137</v>
      </c>
      <c r="E42" s="64">
        <f t="shared" si="1"/>
        <v>828.5088592474616</v>
      </c>
    </row>
    <row r="43" spans="1:5" ht="15.75" thickBot="1" x14ac:dyDescent="0.3">
      <c r="A43" s="1">
        <v>4101</v>
      </c>
      <c r="B43" s="9" t="s">
        <v>24</v>
      </c>
      <c r="C43" s="64">
        <v>53.089123365850419</v>
      </c>
      <c r="D43" s="64">
        <f t="shared" si="1"/>
        <v>54.150905833167428</v>
      </c>
      <c r="E43" s="64">
        <f t="shared" si="1"/>
        <v>55.233923949830775</v>
      </c>
    </row>
    <row r="44" spans="1:5" ht="15.75" thickBot="1" x14ac:dyDescent="0.3">
      <c r="A44" s="1">
        <v>4108</v>
      </c>
      <c r="B44" s="9" t="s">
        <v>25</v>
      </c>
      <c r="C44" s="64">
        <v>80</v>
      </c>
      <c r="D44" s="64">
        <f t="shared" si="1"/>
        <v>81.599999999999994</v>
      </c>
      <c r="E44" s="64">
        <f t="shared" si="1"/>
        <v>83.231999999999999</v>
      </c>
    </row>
    <row r="45" spans="1:5" ht="15.75" thickBot="1" x14ac:dyDescent="0.3">
      <c r="A45" s="1">
        <v>4173</v>
      </c>
      <c r="B45" s="9" t="s">
        <v>26</v>
      </c>
      <c r="C45" s="64">
        <v>18171.079700046452</v>
      </c>
      <c r="D45" s="64">
        <f t="shared" si="1"/>
        <v>18534.501294047383</v>
      </c>
      <c r="E45" s="64">
        <f t="shared" si="1"/>
        <v>18905.19131992833</v>
      </c>
    </row>
    <row r="46" spans="1:5" ht="15.75" thickBot="1" x14ac:dyDescent="0.3">
      <c r="A46" s="1">
        <v>4114</v>
      </c>
      <c r="B46" s="9" t="s">
        <v>27</v>
      </c>
      <c r="C46" s="64">
        <v>2123.6</v>
      </c>
      <c r="D46" s="64">
        <f t="shared" si="1"/>
        <v>2166.0720000000001</v>
      </c>
      <c r="E46" s="64">
        <f t="shared" si="1"/>
        <v>2209.3934400000003</v>
      </c>
    </row>
    <row r="47" spans="1:5" ht="15.75" thickBot="1" x14ac:dyDescent="0.3">
      <c r="A47" s="1">
        <v>4120</v>
      </c>
      <c r="B47" s="9" t="s">
        <v>28</v>
      </c>
      <c r="C47" s="64">
        <v>26636.799999999999</v>
      </c>
      <c r="D47" s="64">
        <f t="shared" si="1"/>
        <v>27169.536</v>
      </c>
      <c r="E47" s="64">
        <f t="shared" si="1"/>
        <v>27712.926719999999</v>
      </c>
    </row>
    <row r="48" spans="1:5" ht="15.75" thickBot="1" x14ac:dyDescent="0.3">
      <c r="A48" s="1">
        <v>4122</v>
      </c>
      <c r="B48" s="9" t="s">
        <v>29</v>
      </c>
      <c r="C48" s="64">
        <v>1061.7824673170085</v>
      </c>
      <c r="D48" s="64">
        <f t="shared" si="1"/>
        <v>1083.0181166633486</v>
      </c>
      <c r="E48" s="64">
        <f t="shared" si="1"/>
        <v>1104.6784789966155</v>
      </c>
    </row>
    <row r="49" spans="1:5" ht="15.75" thickBot="1" x14ac:dyDescent="0.3">
      <c r="A49" s="1">
        <v>4123</v>
      </c>
      <c r="B49" s="9" t="s">
        <v>98</v>
      </c>
      <c r="C49" s="64">
        <v>1194.5</v>
      </c>
      <c r="D49" s="64">
        <f t="shared" si="1"/>
        <v>1218.3900000000001</v>
      </c>
      <c r="E49" s="64">
        <f t="shared" si="1"/>
        <v>1242.7578000000001</v>
      </c>
    </row>
    <row r="50" spans="1:5" ht="15.75" thickBot="1" x14ac:dyDescent="0.3">
      <c r="A50" s="1">
        <v>4124</v>
      </c>
      <c r="B50" s="9" t="s">
        <v>31</v>
      </c>
      <c r="C50" s="64">
        <v>500</v>
      </c>
      <c r="D50" s="64">
        <f t="shared" si="1"/>
        <v>510</v>
      </c>
      <c r="E50" s="64">
        <f t="shared" si="1"/>
        <v>520.20000000000005</v>
      </c>
    </row>
    <row r="51" spans="1:5" ht="15.75" thickBot="1" x14ac:dyDescent="0.3">
      <c r="A51" s="1">
        <v>4127</v>
      </c>
      <c r="B51" s="9" t="s">
        <v>32</v>
      </c>
      <c r="C51" s="64">
        <v>1061.8</v>
      </c>
      <c r="D51" s="64">
        <f t="shared" si="1"/>
        <v>1083.0360000000001</v>
      </c>
      <c r="E51" s="64">
        <f t="shared" si="1"/>
        <v>1104.6967200000001</v>
      </c>
    </row>
    <row r="52" spans="1:5" ht="15.75" thickBot="1" x14ac:dyDescent="0.3">
      <c r="A52" s="1">
        <v>4128</v>
      </c>
      <c r="B52" s="9" t="s">
        <v>33</v>
      </c>
      <c r="C52" s="64">
        <v>2521.6999999999998</v>
      </c>
      <c r="D52" s="64">
        <f t="shared" si="1"/>
        <v>2572.134</v>
      </c>
      <c r="E52" s="64">
        <f t="shared" si="1"/>
        <v>2623.5766800000001</v>
      </c>
    </row>
    <row r="53" spans="1:5" ht="15.75" thickBot="1" x14ac:dyDescent="0.3">
      <c r="A53" s="1">
        <v>4129</v>
      </c>
      <c r="B53" s="9" t="s">
        <v>34</v>
      </c>
      <c r="C53" s="64">
        <v>2.654456168292521</v>
      </c>
      <c r="D53" s="64">
        <f t="shared" si="1"/>
        <v>2.7075452916583713</v>
      </c>
      <c r="E53" s="64">
        <f t="shared" si="1"/>
        <v>2.7616961974915388</v>
      </c>
    </row>
    <row r="54" spans="1:5" ht="15.75" thickBot="1" x14ac:dyDescent="0.3">
      <c r="A54" s="1">
        <v>4132</v>
      </c>
      <c r="B54" s="9" t="s">
        <v>35</v>
      </c>
      <c r="C54" s="64">
        <v>180.37029663547679</v>
      </c>
      <c r="D54" s="64">
        <f t="shared" si="1"/>
        <v>183.97770256818632</v>
      </c>
      <c r="E54" s="64">
        <f t="shared" si="1"/>
        <v>187.65725661955005</v>
      </c>
    </row>
    <row r="55" spans="1:5" ht="15.75" thickBot="1" x14ac:dyDescent="0.3">
      <c r="A55" s="1">
        <v>4141</v>
      </c>
      <c r="B55" s="9" t="s">
        <v>36</v>
      </c>
      <c r="C55" s="64">
        <v>291.99017851217729</v>
      </c>
      <c r="D55" s="64">
        <f t="shared" si="1"/>
        <v>297.82998208242083</v>
      </c>
      <c r="E55" s="64">
        <f t="shared" si="1"/>
        <v>303.78658172406926</v>
      </c>
    </row>
    <row r="56" spans="1:5" ht="15.75" thickBot="1" x14ac:dyDescent="0.3">
      <c r="A56" s="1">
        <v>4150</v>
      </c>
      <c r="B56" s="14" t="s">
        <v>37</v>
      </c>
      <c r="C56" s="64">
        <v>1592.6737009755125</v>
      </c>
      <c r="D56" s="64">
        <f t="shared" si="1"/>
        <v>1624.5271749950227</v>
      </c>
      <c r="E56" s="64">
        <f t="shared" si="1"/>
        <v>1657.0177184949232</v>
      </c>
    </row>
    <row r="57" spans="1:5" ht="15.75" thickBot="1" x14ac:dyDescent="0.3">
      <c r="A57" s="1">
        <v>4160</v>
      </c>
      <c r="B57" s="9" t="s">
        <v>38</v>
      </c>
      <c r="C57" s="64">
        <v>950.95892229079561</v>
      </c>
      <c r="D57" s="64">
        <f t="shared" si="1"/>
        <v>969.97810073661151</v>
      </c>
      <c r="E57" s="64">
        <f t="shared" si="1"/>
        <v>989.37766275134379</v>
      </c>
    </row>
    <row r="58" spans="1:5" ht="15.75" thickBot="1" x14ac:dyDescent="0.3">
      <c r="A58" s="1">
        <v>4164</v>
      </c>
      <c r="B58" s="9" t="s">
        <v>39</v>
      </c>
      <c r="C58" s="64">
        <v>4459.4863627314353</v>
      </c>
      <c r="D58" s="64">
        <f t="shared" si="1"/>
        <v>4548.6760899860637</v>
      </c>
      <c r="E58" s="64">
        <f t="shared" si="1"/>
        <v>4639.6496117857851</v>
      </c>
    </row>
    <row r="59" spans="1:5" ht="15.75" thickBot="1" x14ac:dyDescent="0.3">
      <c r="A59" s="1">
        <v>4167</v>
      </c>
      <c r="B59" s="9" t="s">
        <v>40</v>
      </c>
      <c r="C59" s="64">
        <v>80.960913132921888</v>
      </c>
      <c r="D59" s="64">
        <f t="shared" si="1"/>
        <v>82.580131395580324</v>
      </c>
      <c r="E59" s="64">
        <f t="shared" si="1"/>
        <v>84.231734023491924</v>
      </c>
    </row>
    <row r="60" spans="1:5" ht="15.75" thickBot="1" x14ac:dyDescent="0.3">
      <c r="A60" s="1">
        <v>4168</v>
      </c>
      <c r="B60" s="9" t="s">
        <v>41</v>
      </c>
      <c r="C60" s="64">
        <v>117.99057668060256</v>
      </c>
      <c r="D60" s="64">
        <f t="shared" si="1"/>
        <v>120.3503882142146</v>
      </c>
      <c r="E60" s="64">
        <f t="shared" si="1"/>
        <v>122.75739597849889</v>
      </c>
    </row>
    <row r="61" spans="1:5" ht="15.75" thickBot="1" x14ac:dyDescent="0.3">
      <c r="A61" s="1">
        <v>4171</v>
      </c>
      <c r="B61" s="9" t="s">
        <v>42</v>
      </c>
      <c r="C61" s="64">
        <v>995.4210631096953</v>
      </c>
      <c r="D61" s="64">
        <f t="shared" si="1"/>
        <v>1015.3294843718892</v>
      </c>
      <c r="E61" s="64">
        <f t="shared" si="1"/>
        <v>1035.636074059327</v>
      </c>
    </row>
    <row r="62" spans="1:5" ht="15.75" thickBot="1" x14ac:dyDescent="0.3">
      <c r="A62" s="1">
        <v>4172</v>
      </c>
      <c r="B62" s="9" t="s">
        <v>43</v>
      </c>
      <c r="C62" s="64">
        <v>3450.7930187802772</v>
      </c>
      <c r="D62" s="64">
        <f t="shared" si="1"/>
        <v>3519.8088791558826</v>
      </c>
      <c r="E62" s="64">
        <f t="shared" si="1"/>
        <v>3590.2050567390002</v>
      </c>
    </row>
    <row r="63" spans="1:5" ht="15.75" thickBot="1" x14ac:dyDescent="0.3">
      <c r="A63" s="1">
        <v>4176</v>
      </c>
      <c r="B63" s="9" t="s">
        <v>44</v>
      </c>
      <c r="C63" s="64">
        <v>663.6</v>
      </c>
      <c r="D63" s="64">
        <f t="shared" si="1"/>
        <v>676.87200000000007</v>
      </c>
      <c r="E63" s="64">
        <f t="shared" si="1"/>
        <v>690.40944000000002</v>
      </c>
    </row>
    <row r="64" spans="1:5" ht="15.75" thickBot="1" x14ac:dyDescent="0.3">
      <c r="A64" s="1">
        <v>4177</v>
      </c>
      <c r="B64" s="9" t="s">
        <v>45</v>
      </c>
      <c r="C64" s="64">
        <v>265.44561682925212</v>
      </c>
      <c r="D64" s="64">
        <f t="shared" si="1"/>
        <v>270.75452916583714</v>
      </c>
      <c r="E64" s="64">
        <f t="shared" si="1"/>
        <v>276.16961974915387</v>
      </c>
    </row>
    <row r="65" spans="1:5" ht="15.75" thickBot="1" x14ac:dyDescent="0.3">
      <c r="A65" s="1">
        <v>4199</v>
      </c>
      <c r="B65" s="9" t="s">
        <v>85</v>
      </c>
      <c r="C65" s="64">
        <v>33.180702103656515</v>
      </c>
      <c r="D65" s="64">
        <f t="shared" si="1"/>
        <v>33.844316145729643</v>
      </c>
      <c r="E65" s="64">
        <f t="shared" si="1"/>
        <v>34.521202468644233</v>
      </c>
    </row>
    <row r="66" spans="1:5" ht="15.75" thickBot="1" x14ac:dyDescent="0.3">
      <c r="A66" s="1"/>
      <c r="B66" s="9" t="s">
        <v>46</v>
      </c>
      <c r="C66" s="64">
        <v>198498.29185745568</v>
      </c>
      <c r="D66" s="64">
        <f t="shared" si="1"/>
        <v>202468.25769460481</v>
      </c>
      <c r="E66" s="64">
        <f t="shared" si="1"/>
        <v>206517.62284849689</v>
      </c>
    </row>
    <row r="67" spans="1:5" ht="15.75" thickBot="1" x14ac:dyDescent="0.3">
      <c r="A67" s="1">
        <v>4310</v>
      </c>
      <c r="B67" s="9" t="s">
        <v>47</v>
      </c>
      <c r="C67" s="64">
        <v>38384.763421593998</v>
      </c>
      <c r="D67" s="64">
        <f t="shared" si="1"/>
        <v>39152.45869002588</v>
      </c>
      <c r="E67" s="64">
        <f t="shared" si="1"/>
        <v>39935.507863826395</v>
      </c>
    </row>
    <row r="68" spans="1:5" ht="15.75" thickBot="1" x14ac:dyDescent="0.3">
      <c r="A68" s="1">
        <v>4600</v>
      </c>
      <c r="B68" s="9" t="s">
        <v>48</v>
      </c>
      <c r="C68" s="64">
        <v>500</v>
      </c>
      <c r="D68" s="64">
        <f t="shared" si="1"/>
        <v>510</v>
      </c>
      <c r="E68" s="64">
        <f t="shared" si="1"/>
        <v>520.20000000000005</v>
      </c>
    </row>
    <row r="69" spans="1:5" ht="15.75" thickBot="1" x14ac:dyDescent="0.3">
      <c r="A69" s="1">
        <v>4609</v>
      </c>
      <c r="B69" s="9" t="s">
        <v>49</v>
      </c>
      <c r="C69" s="64">
        <v>500</v>
      </c>
      <c r="D69" s="64">
        <f t="shared" si="1"/>
        <v>510</v>
      </c>
      <c r="E69" s="64">
        <f t="shared" si="1"/>
        <v>520.20000000000005</v>
      </c>
    </row>
    <row r="70" spans="1:5" ht="15.75" thickBot="1" x14ac:dyDescent="0.3">
      <c r="A70" s="1">
        <v>4651</v>
      </c>
      <c r="B70" s="9" t="s">
        <v>86</v>
      </c>
      <c r="C70" s="64">
        <v>8255.3586833897407</v>
      </c>
      <c r="D70" s="64">
        <f t="shared" si="1"/>
        <v>8420.4658570575357</v>
      </c>
      <c r="E70" s="64">
        <f t="shared" si="1"/>
        <v>8588.8751741986871</v>
      </c>
    </row>
    <row r="71" spans="1:5" ht="15.75" thickBot="1" x14ac:dyDescent="0.3">
      <c r="A71" s="1">
        <v>4630</v>
      </c>
      <c r="B71" s="9" t="s">
        <v>50</v>
      </c>
      <c r="C71" s="64">
        <v>132.72280841462606</v>
      </c>
      <c r="D71" s="64">
        <f t="shared" si="1"/>
        <v>135.37726458291857</v>
      </c>
      <c r="E71" s="64">
        <f t="shared" si="1"/>
        <v>138.08480987457693</v>
      </c>
    </row>
    <row r="72" spans="1:5" ht="15.75" thickBot="1" x14ac:dyDescent="0.3">
      <c r="A72" s="1">
        <v>4640</v>
      </c>
      <c r="B72" s="9" t="s">
        <v>51</v>
      </c>
      <c r="C72" s="64">
        <v>3300</v>
      </c>
      <c r="D72" s="64">
        <f t="shared" si="1"/>
        <v>3366</v>
      </c>
      <c r="E72" s="64">
        <f t="shared" si="1"/>
        <v>3433.32</v>
      </c>
    </row>
    <row r="73" spans="1:5" ht="15.75" thickBot="1" x14ac:dyDescent="0.3">
      <c r="A73" s="1">
        <v>4642</v>
      </c>
      <c r="B73" s="9" t="s">
        <v>52</v>
      </c>
      <c r="C73" s="64">
        <v>166.30167894352644</v>
      </c>
      <c r="D73" s="64">
        <f t="shared" si="1"/>
        <v>169.62771252239696</v>
      </c>
      <c r="E73" s="64">
        <f t="shared" si="1"/>
        <v>173.02026677284491</v>
      </c>
    </row>
    <row r="74" spans="1:5" ht="15.75" thickBot="1" x14ac:dyDescent="0.3">
      <c r="A74" s="1">
        <v>4650</v>
      </c>
      <c r="B74" s="9" t="s">
        <v>53</v>
      </c>
      <c r="C74" s="64">
        <v>3078.6382639856656</v>
      </c>
      <c r="D74" s="64">
        <f t="shared" si="1"/>
        <v>3140.2110292653788</v>
      </c>
      <c r="E74" s="64">
        <f t="shared" si="1"/>
        <v>3203.0152498506864</v>
      </c>
    </row>
    <row r="75" spans="1:5" ht="15.75" thickBot="1" x14ac:dyDescent="0.3">
      <c r="A75" s="1">
        <v>4684</v>
      </c>
      <c r="B75" s="9" t="s">
        <v>54</v>
      </c>
      <c r="C75" s="64">
        <v>0</v>
      </c>
      <c r="D75" s="64">
        <f t="shared" si="1"/>
        <v>0</v>
      </c>
      <c r="E75" s="64">
        <f t="shared" si="1"/>
        <v>0</v>
      </c>
    </row>
    <row r="76" spans="1:5" ht="15.75" thickBot="1" x14ac:dyDescent="0.3">
      <c r="A76" s="1">
        <v>4692</v>
      </c>
      <c r="B76" s="9" t="s">
        <v>87</v>
      </c>
      <c r="C76" s="64">
        <v>500</v>
      </c>
      <c r="D76" s="64">
        <f t="shared" si="1"/>
        <v>510</v>
      </c>
      <c r="E76" s="64">
        <f t="shared" si="1"/>
        <v>520.20000000000005</v>
      </c>
    </row>
    <row r="77" spans="1:5" ht="15.75" thickBot="1" x14ac:dyDescent="0.3">
      <c r="A77" s="1">
        <v>4693</v>
      </c>
      <c r="B77" s="9" t="s">
        <v>55</v>
      </c>
      <c r="C77" s="64">
        <v>100</v>
      </c>
      <c r="D77" s="64">
        <f t="shared" si="1"/>
        <v>102</v>
      </c>
      <c r="E77" s="64">
        <f t="shared" si="1"/>
        <v>104.04</v>
      </c>
    </row>
    <row r="78" spans="1:5" ht="15.75" thickBot="1" x14ac:dyDescent="0.3">
      <c r="A78" s="1">
        <v>4694</v>
      </c>
      <c r="B78" s="9" t="s">
        <v>56</v>
      </c>
      <c r="C78" s="64">
        <v>3015.3639923020769</v>
      </c>
      <c r="D78" s="64">
        <f t="shared" si="1"/>
        <v>3075.6712721481185</v>
      </c>
      <c r="E78" s="64">
        <f t="shared" si="1"/>
        <v>3137.1846975910807</v>
      </c>
    </row>
    <row r="79" spans="1:5" ht="15.75" thickBot="1" x14ac:dyDescent="0.3">
      <c r="A79" s="1">
        <v>4695</v>
      </c>
      <c r="B79" s="9" t="s">
        <v>57</v>
      </c>
      <c r="C79" s="64">
        <v>699.44920034507925</v>
      </c>
      <c r="D79" s="64">
        <f t="shared" si="1"/>
        <v>713.43818435198079</v>
      </c>
      <c r="E79" s="64">
        <f t="shared" si="1"/>
        <v>727.7069480390204</v>
      </c>
    </row>
    <row r="80" spans="1:5" ht="15.75" thickBot="1" x14ac:dyDescent="0.3">
      <c r="A80" s="1">
        <v>4740</v>
      </c>
      <c r="B80" s="9" t="s">
        <v>58</v>
      </c>
      <c r="C80" s="64">
        <v>6.6361404207313024</v>
      </c>
      <c r="D80" s="64">
        <f t="shared" si="1"/>
        <v>6.7688632291459285</v>
      </c>
      <c r="E80" s="64">
        <f t="shared" si="1"/>
        <v>6.9042404937288469</v>
      </c>
    </row>
    <row r="81" spans="1:5" ht="15.75" thickBot="1" x14ac:dyDescent="0.3">
      <c r="A81" s="1">
        <v>4831</v>
      </c>
      <c r="B81" s="9" t="s">
        <v>59</v>
      </c>
      <c r="C81" s="64">
        <v>331.80702103656512</v>
      </c>
      <c r="D81" s="64">
        <f t="shared" si="1"/>
        <v>338.44316145729641</v>
      </c>
      <c r="E81" s="64">
        <f t="shared" si="1"/>
        <v>345.21202468644236</v>
      </c>
    </row>
    <row r="82" spans="1:5" ht="15.75" thickBot="1" x14ac:dyDescent="0.3">
      <c r="A82" s="1"/>
      <c r="B82" s="9" t="s">
        <v>88</v>
      </c>
      <c r="C82" s="64">
        <v>1632.4905434999005</v>
      </c>
      <c r="D82" s="64">
        <f t="shared" si="1"/>
        <v>1665.1403543698984</v>
      </c>
      <c r="E82" s="64">
        <f t="shared" si="1"/>
        <v>1698.4431614572964</v>
      </c>
    </row>
    <row r="83" spans="1:5" ht="15.75" thickBot="1" x14ac:dyDescent="0.3">
      <c r="A83" s="1"/>
      <c r="B83" s="9" t="s">
        <v>60</v>
      </c>
      <c r="C83" s="64">
        <v>3450.7930187802772</v>
      </c>
      <c r="D83" s="64">
        <f t="shared" si="1"/>
        <v>3519.8088791558826</v>
      </c>
      <c r="E83" s="64">
        <f t="shared" si="1"/>
        <v>3590.2050567390002</v>
      </c>
    </row>
    <row r="84" spans="1:5" ht="15.75" thickBot="1" x14ac:dyDescent="0.3">
      <c r="A84" s="6"/>
      <c r="B84" s="72" t="s">
        <v>61</v>
      </c>
      <c r="C84" s="64">
        <f>SUM(C20:C83)</f>
        <v>749719.79493397032</v>
      </c>
      <c r="D84" s="64">
        <f>SUM(D20:D83)</f>
        <v>716248.13883264991</v>
      </c>
      <c r="E84" s="64">
        <f t="shared" si="1"/>
        <v>730573.10160930292</v>
      </c>
    </row>
    <row r="85" spans="1:5" ht="15.75" thickBot="1" x14ac:dyDescent="0.3">
      <c r="A85" s="21"/>
      <c r="B85" s="22" t="s">
        <v>62</v>
      </c>
      <c r="C85" s="70">
        <v>1100</v>
      </c>
      <c r="D85" s="70">
        <f>D17-D84</f>
        <v>2841.5371854667319</v>
      </c>
      <c r="E85" s="70">
        <f>E17-E84</f>
        <v>2898.3679291760782</v>
      </c>
    </row>
  </sheetData>
  <mergeCells count="1">
    <mergeCell ref="A40:A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S PROJEKCIJAMA</vt:lpstr>
      <vt:lpstr>List1</vt:lpstr>
      <vt:lpstr>List1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Rašić</dc:creator>
  <cp:lastModifiedBy>Korisnik</cp:lastModifiedBy>
  <cp:lastPrinted>2022-12-27T09:56:07Z</cp:lastPrinted>
  <dcterms:created xsi:type="dcterms:W3CDTF">2019-12-17T10:28:09Z</dcterms:created>
  <dcterms:modified xsi:type="dcterms:W3CDTF">2023-01-12T13:19:51Z</dcterms:modified>
</cp:coreProperties>
</file>